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\Desktop\MesoPelagic_LRAUV\"/>
    </mc:Choice>
  </mc:AlternateContent>
  <bookViews>
    <workbookView xWindow="0" yWindow="0" windowWidth="25230" windowHeight="153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  <c r="N10" i="1" s="1"/>
  <c r="I10" i="1"/>
  <c r="F10" i="1"/>
  <c r="B10" i="1"/>
  <c r="O10" i="1" l="1"/>
  <c r="P10" i="1"/>
  <c r="Q10" i="1" l="1"/>
  <c r="I14" i="1" l="1"/>
  <c r="M14" i="1"/>
  <c r="N14" i="1" s="1"/>
  <c r="F14" i="1"/>
  <c r="B14" i="1"/>
  <c r="M18" i="1"/>
  <c r="N18" i="1" s="1"/>
  <c r="I18" i="1"/>
  <c r="B18" i="1"/>
  <c r="O18" i="1" l="1"/>
  <c r="P14" i="1"/>
  <c r="O14" i="1"/>
  <c r="F18" i="1"/>
  <c r="P18" i="1" s="1"/>
  <c r="F24" i="1"/>
  <c r="Q14" i="1" l="1"/>
  <c r="Q18" i="1" l="1"/>
  <c r="K1" i="1" l="1"/>
</calcChain>
</file>

<file path=xl/sharedStrings.xml><?xml version="1.0" encoding="utf-8"?>
<sst xmlns="http://schemas.openxmlformats.org/spreadsheetml/2006/main" count="22" uniqueCount="22">
  <si>
    <t>Ring Stiffened PV comparison Table</t>
  </si>
  <si>
    <t>I.D. shell</t>
  </si>
  <si>
    <t>O.D SHELL</t>
  </si>
  <si>
    <t>Asymmetric (Lobar) Buckling [Shell Instability] P.crit</t>
  </si>
  <si>
    <t>Design Depth (m) =</t>
  </si>
  <si>
    <t xml:space="preserve">q (psi) = </t>
  </si>
  <si>
    <t>Wet Wt. @ Depth</t>
  </si>
  <si>
    <t>Shell Wall Thickness</t>
  </si>
  <si>
    <t>Margin of Safety</t>
  </si>
  <si>
    <t>Margin of Safety for Buckling</t>
  </si>
  <si>
    <t>Wet Wt. of Case</t>
  </si>
  <si>
    <t>Titanium Tube 2000m</t>
  </si>
  <si>
    <t>Ext. Vol. of Case (in^3)</t>
  </si>
  <si>
    <t>LRAUV  300m (Aluminum)</t>
  </si>
  <si>
    <t>Delta Radius Change  EXTERNAL (in)</t>
  </si>
  <si>
    <t>Difference</t>
  </si>
  <si>
    <t>Max. Stress (Hoop Str)</t>
  </si>
  <si>
    <t>Ring Stiffened Titanium Tube (6AL-4V)</t>
  </si>
  <si>
    <t xml:space="preserve">LM Graphite_Epoxy  Fiber Tube 2000m </t>
  </si>
  <si>
    <t>Aluminum Tube 2000m Alum Sphere</t>
  </si>
  <si>
    <t>Radial Disp. Shell (in.)</t>
  </si>
  <si>
    <t>Dry Wt. of Case Lbf.)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</si>
</sst>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1" fontId="0" fillId="0" borderId="0" xfId="0" applyNumberFormat="1"/>
    <xf numFmtId="49" fontId="0" fillId="0" borderId="0" xfId="0" applyNumberFormat="1" applyAlignment="1">
      <alignment textRotation="75"/>
    </xf>
    <xf numFmtId="49" fontId="0" fillId="0" borderId="0" xfId="0" applyNumberFormat="1" applyAlignment="1">
      <alignment textRotation="75" wrapText="1"/>
    </xf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49" fontId="0" fillId="2" borderId="0" xfId="0" applyNumberFormat="1" applyFill="1" applyAlignment="1">
      <alignment textRotation="75"/>
    </xf>
    <xf numFmtId="49" fontId="0" fillId="2" borderId="0" xfId="0" applyNumberFormat="1" applyFill="1" applyAlignment="1">
      <alignment textRotation="75" wrapText="1"/>
    </xf>
    <xf numFmtId="49" fontId="0" fillId="0" borderId="0" xfId="0" applyNumberFormat="1" applyFill="1" applyAlignment="1">
      <alignment textRotation="75" wrapText="1"/>
    </xf>
    <xf numFmtId="49" fontId="0" fillId="0" borderId="0" xfId="0" applyNumberFormat="1" applyFill="1" applyAlignment="1">
      <alignment textRotation="7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"/>
  <sheetViews>
    <sheetView tabSelected="1" zoomScaleNormal="100" zoomScalePageLayoutView="50" workbookViewId="0">
      <pane ySplit="4815" topLeftCell="A4" activePane="bottomLeft"/>
      <selection activeCell="G3" sqref="G3"/>
      <selection pane="bottomLeft" activeCell="K14" sqref="K14"/>
    </sheetView>
  </sheetViews>
  <sheetFormatPr defaultRowHeight="15" x14ac:dyDescent="0.25"/>
  <cols>
    <col min="1" max="1" width="7.140625" customWidth="1"/>
    <col min="2" max="2" width="8.7109375" customWidth="1"/>
    <col min="3" max="3" width="7.7109375" customWidth="1"/>
    <col min="4" max="4" width="2.85546875" customWidth="1"/>
    <col min="5" max="5" width="7.140625" customWidth="1"/>
    <col min="6" max="7" width="7.42578125" customWidth="1"/>
    <col min="8" max="8" width="6.5703125" customWidth="1"/>
    <col min="9" max="9" width="7.42578125" customWidth="1"/>
    <col min="10" max="10" width="7.28515625" customWidth="1"/>
    <col min="11" max="11" width="9.5703125" customWidth="1"/>
    <col min="12" max="12" width="4" customWidth="1"/>
    <col min="13" max="13" width="9.140625" customWidth="1"/>
    <col min="14" max="14" width="7.5703125" customWidth="1"/>
    <col min="15" max="16" width="7.42578125" customWidth="1"/>
    <col min="22" max="22" width="2.5703125" customWidth="1"/>
  </cols>
  <sheetData>
    <row r="1" spans="1:17" ht="25.9" customHeight="1" x14ac:dyDescent="0.25">
      <c r="A1" t="s">
        <v>0</v>
      </c>
      <c r="G1" t="s">
        <v>4</v>
      </c>
      <c r="H1" s="9">
        <v>2000</v>
      </c>
      <c r="J1" t="s">
        <v>5</v>
      </c>
      <c r="K1" s="2">
        <f>$H$1*1.45876</f>
        <v>2917.52</v>
      </c>
    </row>
    <row r="2" spans="1:17" ht="19.899999999999999" customHeight="1" x14ac:dyDescent="0.25">
      <c r="L2" s="8"/>
      <c r="M2" s="8"/>
      <c r="N2" s="8"/>
      <c r="O2" s="8"/>
      <c r="P2" s="8"/>
    </row>
    <row r="3" spans="1:17" s="3" customFormat="1" ht="180.75" customHeight="1" x14ac:dyDescent="0.25">
      <c r="A3" s="10" t="s">
        <v>1</v>
      </c>
      <c r="B3" s="10" t="s">
        <v>7</v>
      </c>
      <c r="C3" s="10" t="s">
        <v>2</v>
      </c>
      <c r="E3" s="10" t="s">
        <v>14</v>
      </c>
      <c r="F3" s="3" t="s">
        <v>20</v>
      </c>
      <c r="G3" s="13"/>
      <c r="H3" s="10" t="s">
        <v>16</v>
      </c>
      <c r="I3" s="13" t="s">
        <v>8</v>
      </c>
      <c r="J3" s="11" t="s">
        <v>3</v>
      </c>
      <c r="K3" s="4" t="s">
        <v>9</v>
      </c>
      <c r="L3" s="12"/>
      <c r="M3" s="3" t="s">
        <v>12</v>
      </c>
      <c r="N3" s="3" t="s">
        <v>21</v>
      </c>
      <c r="O3" s="3" t="s">
        <v>10</v>
      </c>
      <c r="P3" s="3" t="s">
        <v>6</v>
      </c>
      <c r="Q3" s="3" t="s">
        <v>15</v>
      </c>
    </row>
    <row r="5" spans="1:17" x14ac:dyDescent="0.25">
      <c r="A5" t="s">
        <v>17</v>
      </c>
    </row>
    <row r="6" spans="1:17" x14ac:dyDescent="0.25">
      <c r="A6" s="5"/>
      <c r="B6" s="5"/>
      <c r="E6" s="5"/>
      <c r="F6" s="7"/>
      <c r="G6" s="7"/>
      <c r="K6" s="6"/>
      <c r="M6" s="2"/>
      <c r="Q6" s="6"/>
    </row>
    <row r="7" spans="1:17" x14ac:dyDescent="0.25">
      <c r="A7" s="5"/>
      <c r="C7" s="5"/>
      <c r="D7" s="5"/>
      <c r="E7" s="5"/>
      <c r="F7" s="7"/>
      <c r="G7" s="7"/>
    </row>
    <row r="8" spans="1:17" x14ac:dyDescent="0.25">
      <c r="A8" s="5"/>
      <c r="C8" s="5"/>
      <c r="D8" s="5"/>
      <c r="E8" s="5"/>
      <c r="F8" s="7"/>
      <c r="G8" s="7"/>
      <c r="O8" s="1"/>
    </row>
    <row r="9" spans="1:17" x14ac:dyDescent="0.25">
      <c r="A9" t="s">
        <v>18</v>
      </c>
      <c r="C9" s="5"/>
      <c r="D9" s="5"/>
      <c r="F9" s="7"/>
      <c r="G9" s="7"/>
      <c r="O9" s="1"/>
    </row>
    <row r="10" spans="1:17" x14ac:dyDescent="0.25">
      <c r="A10">
        <v>13</v>
      </c>
      <c r="B10" s="5">
        <f>(C10-A10)/2</f>
        <v>0.5</v>
      </c>
      <c r="C10">
        <v>14</v>
      </c>
      <c r="E10">
        <v>5.7000000000000002E-3</v>
      </c>
      <c r="F10" s="7">
        <f>C10/2-E10</f>
        <v>6.9943</v>
      </c>
      <c r="G10" s="7"/>
      <c r="H10">
        <v>19720</v>
      </c>
      <c r="I10" s="1">
        <f>125000/H10</f>
        <v>6.3387423935091274</v>
      </c>
      <c r="K10" s="6"/>
      <c r="M10" s="2">
        <f>(4*PI()/3)*(C10/2)^3</f>
        <v>1436.7550402417319</v>
      </c>
      <c r="N10" s="1">
        <f>(M10-(4*PI()/3)*(A10/2)^3)*0.161</f>
        <v>46.111773370615381</v>
      </c>
      <c r="O10" s="1">
        <f>N10-(M10*0.03706)</f>
        <v>-7.1343684207432077</v>
      </c>
      <c r="P10" s="6">
        <f>N10-((4*PI()/3)*F10^3)*0.03706</f>
        <v>-7.0044015905458039</v>
      </c>
      <c r="Q10" s="6">
        <f>O10-P10</f>
        <v>-0.12996683019740374</v>
      </c>
    </row>
    <row r="11" spans="1:17" x14ac:dyDescent="0.25">
      <c r="F11" s="7"/>
      <c r="K11" s="6"/>
      <c r="M11" s="2"/>
      <c r="N11" s="1"/>
      <c r="O11" s="6"/>
      <c r="P11" s="6"/>
      <c r="Q11" s="6"/>
    </row>
    <row r="13" spans="1:17" x14ac:dyDescent="0.25">
      <c r="A13" t="s">
        <v>11</v>
      </c>
    </row>
    <row r="14" spans="1:17" x14ac:dyDescent="0.25">
      <c r="A14" s="5">
        <v>13.75</v>
      </c>
      <c r="B14" s="5">
        <f>(C14-A14)/2</f>
        <v>0.5</v>
      </c>
      <c r="C14" s="5">
        <v>14.75</v>
      </c>
      <c r="E14">
        <v>6.4999999999999997E-3</v>
      </c>
      <c r="F14" s="7">
        <f>C14/2-E14</f>
        <v>7.3685</v>
      </c>
      <c r="H14">
        <v>21000</v>
      </c>
      <c r="I14" s="1">
        <f>125000/H14</f>
        <v>5.9523809523809526</v>
      </c>
      <c r="M14" s="2">
        <f>(4*PI()/3)*(C14/2)^3</f>
        <v>1680.2530145875471</v>
      </c>
      <c r="N14" s="1">
        <f>(M14-(4*PI()/3)*(A14/2)^3)*0.161</f>
        <v>51.375217337393821</v>
      </c>
      <c r="O14" s="1">
        <f>N14-(M14*0.03706)</f>
        <v>-10.89495938322068</v>
      </c>
      <c r="P14" s="6">
        <f>N14-((4*PI()/3)*F14^3)*0.03706</f>
        <v>-10.730457883862904</v>
      </c>
      <c r="Q14" s="6">
        <f>O14-P14</f>
        <v>-0.16450149935777603</v>
      </c>
    </row>
    <row r="15" spans="1:17" x14ac:dyDescent="0.25">
      <c r="A15" s="5"/>
      <c r="B15" s="5"/>
      <c r="C15" s="5"/>
      <c r="F15" s="7"/>
      <c r="I15" s="1"/>
      <c r="K15" s="6"/>
      <c r="M15" s="2"/>
      <c r="P15" s="6"/>
      <c r="Q15" s="6"/>
    </row>
    <row r="17" spans="1:27" x14ac:dyDescent="0.25">
      <c r="A17" t="s">
        <v>19</v>
      </c>
    </row>
    <row r="18" spans="1:27" x14ac:dyDescent="0.25">
      <c r="A18" s="5">
        <v>13.375</v>
      </c>
      <c r="B18" s="5">
        <f>(C18-A18)/2</f>
        <v>0.875</v>
      </c>
      <c r="C18" s="5">
        <v>15.125</v>
      </c>
      <c r="E18">
        <v>6.7000000000000002E-3</v>
      </c>
      <c r="F18" s="7">
        <f>C18/2-E18</f>
        <v>7.5557999999999996</v>
      </c>
      <c r="H18">
        <v>14087</v>
      </c>
      <c r="I18" s="1">
        <f>35000/H18</f>
        <v>2.4845602328387875</v>
      </c>
      <c r="M18" s="2">
        <f>(4*PI()/3)*(C18/2)^3</f>
        <v>1811.6936923783162</v>
      </c>
      <c r="N18" s="1">
        <f>(M18-(4*PI()/3)*(A18/2)^3)*0.098</f>
        <v>54.77207666593408</v>
      </c>
      <c r="O18" s="1">
        <f>N18-(M18*0.03706)</f>
        <v>-12.369291573606318</v>
      </c>
      <c r="P18" s="6">
        <f>N18-((4*PI()/3)*F18^3)*0.03706</f>
        <v>-12.190997857526654</v>
      </c>
      <c r="Q18" s="6">
        <f>O18-P18</f>
        <v>-0.17829371607966493</v>
      </c>
    </row>
    <row r="19" spans="1:27" x14ac:dyDescent="0.25">
      <c r="A19" s="5"/>
      <c r="F19" s="7"/>
      <c r="I19" s="1"/>
      <c r="M19" s="2"/>
      <c r="P19" s="6"/>
      <c r="Q19" s="6"/>
    </row>
    <row r="20" spans="1:27" x14ac:dyDescent="0.25">
      <c r="A20" s="5"/>
      <c r="F20" s="7"/>
      <c r="I20" s="1"/>
      <c r="M20" s="2"/>
      <c r="P20" s="6"/>
      <c r="Q20" s="6"/>
    </row>
    <row r="21" spans="1:27" x14ac:dyDescent="0.25">
      <c r="A21" s="5"/>
      <c r="F21" s="7"/>
      <c r="I21" s="1"/>
      <c r="M21" s="2"/>
      <c r="P21" s="6"/>
      <c r="Q21" s="6"/>
    </row>
    <row r="23" spans="1:27" x14ac:dyDescent="0.25">
      <c r="A23" t="s">
        <v>13</v>
      </c>
    </row>
    <row r="24" spans="1:27" x14ac:dyDescent="0.25">
      <c r="A24" s="5"/>
      <c r="B24" s="5"/>
      <c r="C24" s="5"/>
      <c r="E24">
        <v>4.0000000000000001E-3</v>
      </c>
      <c r="F24" s="7">
        <f>C24/2-E24</f>
        <v>-4.0000000000000001E-3</v>
      </c>
      <c r="M24" s="2"/>
      <c r="P24" s="6"/>
      <c r="Q24" s="6"/>
    </row>
    <row r="25" spans="1:27" x14ac:dyDescent="0.25">
      <c r="A25" s="5"/>
      <c r="C25" s="5"/>
      <c r="D25" s="5"/>
      <c r="E25" s="5"/>
      <c r="W25" s="2"/>
    </row>
    <row r="26" spans="1:27" x14ac:dyDescent="0.25">
      <c r="A26" s="5"/>
      <c r="C26" s="5"/>
      <c r="D26" s="5"/>
      <c r="E26" s="5"/>
      <c r="W26" s="2"/>
    </row>
    <row r="27" spans="1:27" x14ac:dyDescent="0.25">
      <c r="A27" s="5"/>
      <c r="C27" s="5"/>
      <c r="D27" s="5"/>
      <c r="E27" s="5"/>
      <c r="W27" s="2"/>
    </row>
    <row r="29" spans="1:27" x14ac:dyDescent="0.25">
      <c r="D29" s="5"/>
    </row>
    <row r="32" spans="1:27" x14ac:dyDescent="0.25">
      <c r="R32" s="5"/>
      <c r="W32" s="2"/>
      <c r="X32" s="6"/>
      <c r="Y32" s="6"/>
      <c r="Z32" s="6"/>
      <c r="AA32" s="6"/>
    </row>
  </sheetData>
  <pageMargins left="0.25" right="0.25" top="0.75" bottom="0.75" header="0.3" footer="0.3"/>
  <pageSetup paperSize="11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Jon Erickson</cp:lastModifiedBy>
  <cp:lastPrinted>2019-08-26T21:54:57Z</cp:lastPrinted>
  <dcterms:created xsi:type="dcterms:W3CDTF">2019-05-03T22:17:26Z</dcterms:created>
  <dcterms:modified xsi:type="dcterms:W3CDTF">2020-02-12T23:45:48Z</dcterms:modified>
</cp:coreProperties>
</file>