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106_Niobicon_AUV_Docking\Project.Drawings\Project.EE.Dwgs\Docking 2022\"/>
    </mc:Choice>
  </mc:AlternateContent>
  <xr:revisionPtr revIDLastSave="0" documentId="13_ncr:1_{18931F98-517A-4DC6-A69C-A7A57F995073}" xr6:coauthVersionLast="36" xr6:coauthVersionMax="36" xr10:uidLastSave="{00000000-0000-0000-0000-000000000000}"/>
  <bookViews>
    <workbookView xWindow="0" yWindow="0" windowWidth="51600" windowHeight="17625" activeTab="1" xr2:uid="{B0092FE4-A395-4D2A-BA55-82F9D834AEA3}"/>
  </bookViews>
  <sheets>
    <sheet name="Sheet1" sheetId="1" r:id="rId1"/>
    <sheet name="Power Test" sheetId="2" r:id="rId2"/>
  </sheets>
  <externalReferences>
    <externalReference r:id="rId3"/>
  </externalReferences>
  <definedNames>
    <definedName name="TotalEnergy">Sheet1!$K$22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D24" i="2"/>
  <c r="D25" i="2"/>
  <c r="D26" i="2"/>
  <c r="D27" i="2"/>
  <c r="D28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F9" i="2"/>
  <c r="G9" i="2"/>
  <c r="H9" i="2"/>
  <c r="D9" i="2"/>
  <c r="H40" i="1"/>
  <c r="J21" i="1"/>
  <c r="L20" i="1"/>
  <c r="I20" i="1"/>
  <c r="G20" i="1"/>
  <c r="K20" i="1" s="1"/>
  <c r="J20" i="1"/>
  <c r="L19" i="1"/>
  <c r="K19" i="1"/>
  <c r="J19" i="1"/>
  <c r="I19" i="1"/>
  <c r="G19" i="1"/>
  <c r="H6" i="2"/>
  <c r="H7" i="2"/>
  <c r="H8" i="2"/>
  <c r="H5" i="2"/>
  <c r="G5" i="2"/>
  <c r="G6" i="2"/>
  <c r="G7" i="2"/>
  <c r="G8" i="2"/>
  <c r="G4" i="2"/>
  <c r="D8" i="2"/>
  <c r="D6" i="2"/>
  <c r="D7" i="2"/>
  <c r="D5" i="2"/>
  <c r="F6" i="2"/>
  <c r="F7" i="2"/>
  <c r="F8" i="2"/>
  <c r="F5" i="2"/>
  <c r="Q126" i="1"/>
  <c r="P126" i="1"/>
  <c r="R125" i="1" s="1"/>
  <c r="R126" i="1" s="1"/>
  <c r="S125" i="1" s="1"/>
  <c r="S126" i="1" s="1"/>
  <c r="T125" i="1" s="1"/>
  <c r="T126" i="1" s="1"/>
  <c r="U125" i="1" s="1"/>
  <c r="U126" i="1" s="1"/>
  <c r="U128" i="1" s="1"/>
  <c r="O126" i="1"/>
  <c r="N126" i="1"/>
  <c r="E126" i="1"/>
  <c r="D126" i="1"/>
  <c r="F125" i="1" s="1"/>
  <c r="F126" i="1" s="1"/>
  <c r="G125" i="1" s="1"/>
  <c r="G126" i="1" s="1"/>
  <c r="H125" i="1" s="1"/>
  <c r="H126" i="1" s="1"/>
  <c r="I125" i="1" s="1"/>
  <c r="I126" i="1" s="1"/>
  <c r="I128" i="1" s="1"/>
  <c r="C126" i="1"/>
  <c r="B126" i="1"/>
  <c r="E92" i="1"/>
  <c r="D92" i="1"/>
  <c r="F91" i="1" s="1"/>
  <c r="F92" i="1" s="1"/>
  <c r="G91" i="1" s="1"/>
  <c r="G92" i="1" s="1"/>
  <c r="H91" i="1" s="1"/>
  <c r="H92" i="1" s="1"/>
  <c r="I91" i="1" s="1"/>
  <c r="I92" i="1" s="1"/>
  <c r="I94" i="1" s="1"/>
  <c r="C92" i="1"/>
  <c r="B92" i="1"/>
  <c r="J54" i="1"/>
  <c r="H54" i="1"/>
  <c r="G54" i="1"/>
  <c r="K54" i="1" s="1"/>
  <c r="K53" i="1"/>
  <c r="J53" i="1"/>
  <c r="I53" i="1"/>
  <c r="H53" i="1"/>
  <c r="G53" i="1"/>
  <c r="J52" i="1"/>
  <c r="K52" i="1" s="1"/>
  <c r="H52" i="1"/>
  <c r="G52" i="1"/>
  <c r="I52" i="1" s="1"/>
  <c r="K51" i="1"/>
  <c r="J51" i="1"/>
  <c r="H51" i="1"/>
  <c r="G51" i="1"/>
  <c r="I51" i="1" s="1"/>
  <c r="J50" i="1"/>
  <c r="H50" i="1"/>
  <c r="G50" i="1"/>
  <c r="K50" i="1" s="1"/>
  <c r="J49" i="1"/>
  <c r="K49" i="1" s="1"/>
  <c r="H49" i="1"/>
  <c r="I49" i="1" s="1"/>
  <c r="G49" i="1"/>
  <c r="J48" i="1"/>
  <c r="I48" i="1"/>
  <c r="H48" i="1"/>
  <c r="G48" i="1"/>
  <c r="K48" i="1" s="1"/>
  <c r="J47" i="1"/>
  <c r="H47" i="1"/>
  <c r="G47" i="1"/>
  <c r="K47" i="1" s="1"/>
  <c r="K46" i="1"/>
  <c r="J46" i="1"/>
  <c r="H46" i="1"/>
  <c r="I46" i="1" s="1"/>
  <c r="G46" i="1"/>
  <c r="J45" i="1"/>
  <c r="H45" i="1"/>
  <c r="G45" i="1"/>
  <c r="I45" i="1" s="1"/>
  <c r="J44" i="1"/>
  <c r="H44" i="1"/>
  <c r="G44" i="1"/>
  <c r="K44" i="1" s="1"/>
  <c r="K43" i="1"/>
  <c r="J43" i="1"/>
  <c r="I43" i="1"/>
  <c r="H43" i="1"/>
  <c r="G43" i="1"/>
  <c r="J42" i="1"/>
  <c r="K42" i="1" s="1"/>
  <c r="H42" i="1"/>
  <c r="I42" i="1" s="1"/>
  <c r="G42" i="1"/>
  <c r="K41" i="1"/>
  <c r="J41" i="1"/>
  <c r="H41" i="1"/>
  <c r="G41" i="1"/>
  <c r="I41" i="1" s="1"/>
  <c r="J40" i="1"/>
  <c r="G40" i="1"/>
  <c r="K40" i="1" s="1"/>
  <c r="J39" i="1"/>
  <c r="K39" i="1" s="1"/>
  <c r="H39" i="1"/>
  <c r="I39" i="1" s="1"/>
  <c r="G39" i="1"/>
  <c r="J38" i="1"/>
  <c r="I38" i="1"/>
  <c r="H38" i="1"/>
  <c r="G38" i="1"/>
  <c r="K38" i="1" s="1"/>
  <c r="J37" i="1"/>
  <c r="G37" i="1"/>
  <c r="K37" i="1" s="1"/>
  <c r="J36" i="1"/>
  <c r="K36" i="1" s="1"/>
  <c r="G36" i="1"/>
  <c r="I36" i="1" s="1"/>
  <c r="J35" i="1"/>
  <c r="G35" i="1"/>
  <c r="K35" i="1" s="1"/>
  <c r="J34" i="1"/>
  <c r="K34" i="1" s="1"/>
  <c r="G34" i="1"/>
  <c r="I34" i="1" s="1"/>
  <c r="J33" i="1"/>
  <c r="G33" i="1"/>
  <c r="I33" i="1" s="1"/>
  <c r="J32" i="1"/>
  <c r="K32" i="1" s="1"/>
  <c r="G32" i="1"/>
  <c r="I32" i="1" s="1"/>
  <c r="J31" i="1"/>
  <c r="G31" i="1"/>
  <c r="K31" i="1" s="1"/>
  <c r="J30" i="1"/>
  <c r="K30" i="1" s="1"/>
  <c r="G30" i="1"/>
  <c r="I30" i="1" s="1"/>
  <c r="J29" i="1"/>
  <c r="G29" i="1"/>
  <c r="I29" i="1" s="1"/>
  <c r="J18" i="1"/>
  <c r="G18" i="1"/>
  <c r="K18" i="1" s="1"/>
  <c r="J17" i="1"/>
  <c r="G17" i="1"/>
  <c r="K17" i="1" s="1"/>
  <c r="J16" i="1"/>
  <c r="G16" i="1"/>
  <c r="K16" i="1" s="1"/>
  <c r="E4" i="1"/>
  <c r="I18" i="1" l="1"/>
  <c r="I17" i="1"/>
  <c r="K22" i="1"/>
  <c r="K25" i="1" s="1"/>
  <c r="I40" i="1"/>
  <c r="I31" i="1"/>
  <c r="I35" i="1"/>
  <c r="K45" i="1"/>
  <c r="K24" i="1"/>
  <c r="I50" i="1"/>
  <c r="I47" i="1"/>
  <c r="I16" i="1"/>
  <c r="I37" i="1"/>
  <c r="K29" i="1"/>
  <c r="K33" i="1"/>
  <c r="I44" i="1"/>
  <c r="I54" i="1"/>
  <c r="L18" i="1" l="1"/>
  <c r="L17" i="1"/>
  <c r="K55" i="1"/>
  <c r="L29" i="1"/>
  <c r="L33" i="1"/>
  <c r="L45" i="1"/>
  <c r="L16" i="1"/>
  <c r="L22" i="1" l="1"/>
  <c r="L55" i="1"/>
  <c r="L53" i="1"/>
  <c r="L48" i="1"/>
  <c r="L31" i="1"/>
  <c r="L41" i="1"/>
  <c r="L37" i="1"/>
  <c r="L38" i="1"/>
  <c r="K58" i="1"/>
  <c r="L42" i="1"/>
  <c r="L32" i="1"/>
  <c r="L54" i="1"/>
  <c r="L46" i="1"/>
  <c r="L47" i="1"/>
  <c r="L52" i="1"/>
  <c r="L49" i="1"/>
  <c r="L39" i="1"/>
  <c r="L34" i="1"/>
  <c r="L35" i="1"/>
  <c r="K57" i="1"/>
  <c r="L40" i="1"/>
  <c r="L43" i="1"/>
  <c r="L50" i="1"/>
  <c r="L36" i="1"/>
  <c r="L44" i="1"/>
  <c r="L30" i="1"/>
  <c r="L51" i="1"/>
</calcChain>
</file>

<file path=xl/sharedStrings.xml><?xml version="1.0" encoding="utf-8"?>
<sst xmlns="http://schemas.openxmlformats.org/spreadsheetml/2006/main" count="211" uniqueCount="107">
  <si>
    <t>AUV Dock Power Budget</t>
  </si>
  <si>
    <t>Power Supply</t>
  </si>
  <si>
    <t>Efficiency</t>
  </si>
  <si>
    <t>Solar power input (W)</t>
  </si>
  <si>
    <t>Solar power (W-h/wk)</t>
  </si>
  <si>
    <t>24/5V buoy</t>
  </si>
  <si>
    <t>24/300V buoy</t>
  </si>
  <si>
    <t>Filter Module subsea</t>
  </si>
  <si>
    <t>300/24V subsea</t>
  </si>
  <si>
    <t>Full Battery Charge (A-h)</t>
  </si>
  <si>
    <t>300/17.5V subsea</t>
  </si>
  <si>
    <t>24/5V subsea</t>
  </si>
  <si>
    <t>24/12V subsea</t>
  </si>
  <si>
    <t>Riser Cable</t>
  </si>
  <si>
    <t>Normal Operation - No Subsea Electronics, just radio cycling on/off</t>
  </si>
  <si>
    <t>Min/event</t>
  </si>
  <si>
    <t>Events/day</t>
  </si>
  <si>
    <t>days/week</t>
  </si>
  <si>
    <t>Current (A)</t>
  </si>
  <si>
    <t>Voltage (v)</t>
  </si>
  <si>
    <t>Watts</t>
  </si>
  <si>
    <t>Power Supply efficiency</t>
  </si>
  <si>
    <t>Power including inefficiency losses (W)</t>
  </si>
  <si>
    <t>Total Op.
 Time (hr/wk)</t>
  </si>
  <si>
    <t>Total 
Energy (W.h/wk)</t>
  </si>
  <si>
    <t>% of 
 total energy use</t>
  </si>
  <si>
    <t>Buoy</t>
  </si>
  <si>
    <t>Cell Radio</t>
  </si>
  <si>
    <t>Solar Controller</t>
  </si>
  <si>
    <t>4x MPPTs</t>
  </si>
  <si>
    <t>Total</t>
  </si>
  <si>
    <t>Energy  surplus (W.h/wk)</t>
  </si>
  <si>
    <t>Margin (%)</t>
  </si>
  <si>
    <t>With Subsea Electronics on</t>
  </si>
  <si>
    <t>Instrument</t>
  </si>
  <si>
    <t>Total 
Energy (W-h/wk)</t>
  </si>
  <si>
    <t>% of 
 total energy</t>
  </si>
  <si>
    <t>(4) MPPTs</t>
  </si>
  <si>
    <t>Inverter</t>
  </si>
  <si>
    <t>Patton DSL Modem</t>
  </si>
  <si>
    <t>Web  Relay Controls</t>
  </si>
  <si>
    <t>Camera</t>
  </si>
  <si>
    <t>Relay camera</t>
  </si>
  <si>
    <t>Serial Server</t>
  </si>
  <si>
    <t>Acoustic Modem</t>
  </si>
  <si>
    <t>Relay Ac. Mod. and serial server</t>
  </si>
  <si>
    <t>Ethernet Switch</t>
  </si>
  <si>
    <t>AUV Charge</t>
  </si>
  <si>
    <t>Light</t>
  </si>
  <si>
    <t>Relay Light</t>
  </si>
  <si>
    <t>DAQ</t>
  </si>
  <si>
    <t>Power Supply sizing</t>
  </si>
  <si>
    <t>Mode 1: light on, acoustic modem on, camera on</t>
  </si>
  <si>
    <t>Loads</t>
  </si>
  <si>
    <t>24/5v ps Buoy</t>
  </si>
  <si>
    <t>24/5v ps subsea</t>
  </si>
  <si>
    <t>24/12v ps subsea</t>
  </si>
  <si>
    <t>300/18.5v ps subsea</t>
  </si>
  <si>
    <t>300/24 v ps subsea</t>
  </si>
  <si>
    <t>Filter Module</t>
  </si>
  <si>
    <t>24/300v ps buoy</t>
  </si>
  <si>
    <t>Battery</t>
  </si>
  <si>
    <t>Esteem Radio</t>
  </si>
  <si>
    <t>Esteem  Relay</t>
  </si>
  <si>
    <t>Ethernet  Relay</t>
  </si>
  <si>
    <t>Web  Relay  Controls</t>
  </si>
  <si>
    <t>Relay  PS 1</t>
  </si>
  <si>
    <t>Relay  PS 2</t>
  </si>
  <si>
    <t>GFI</t>
  </si>
  <si>
    <t>GFI sensor</t>
  </si>
  <si>
    <t>Copper shutter</t>
  </si>
  <si>
    <t>Relay Copper Sutter</t>
  </si>
  <si>
    <t>ODI interlock board</t>
  </si>
  <si>
    <t>Relay 18.5V PS enable</t>
  </si>
  <si>
    <t>HPU</t>
  </si>
  <si>
    <t>Relay HPU</t>
  </si>
  <si>
    <t>Lower Level PS</t>
  </si>
  <si>
    <t>Total (watts)</t>
  </si>
  <si>
    <t>Run time on full battery charge (h)</t>
  </si>
  <si>
    <t>Mode 2: light off acoustic modem off, camera off, AUV charging</t>
  </si>
  <si>
    <t>Mode 3: light on, acoustic modem inrush power, camera on</t>
  </si>
  <si>
    <t>Web  Relay Ctrls</t>
  </si>
  <si>
    <t>Relay Shutter</t>
  </si>
  <si>
    <t>Relay 18.5V PS</t>
  </si>
  <si>
    <t>Moxa Uport 404</t>
  </si>
  <si>
    <t>Voltage (V)</t>
  </si>
  <si>
    <t>Current  (A)</t>
  </si>
  <si>
    <t>Powered on No USB ports connected</t>
  </si>
  <si>
    <t>Total Current Draw w/ 0.025 A Load</t>
  </si>
  <si>
    <t>Difference (A)</t>
  </si>
  <si>
    <t>Total Current Draw w/ 0.05 A Load</t>
  </si>
  <si>
    <t>Total Current Draw w/ 0.10 A Load</t>
  </si>
  <si>
    <t>Total Current Draw w/ 0.25 A Load</t>
  </si>
  <si>
    <t>Load Current (A)</t>
  </si>
  <si>
    <t>Load Power (W)</t>
  </si>
  <si>
    <t>Unit Power (W)</t>
  </si>
  <si>
    <t>Smart shunt</t>
  </si>
  <si>
    <t>Uport 404 USB Hub</t>
  </si>
  <si>
    <t>Solar Controller (Cerbo GX)</t>
  </si>
  <si>
    <t xml:space="preserve">Fathom-x </t>
  </si>
  <si>
    <t xml:space="preserve">USB-B  from Cerbo GX to Uport </t>
  </si>
  <si>
    <t>Total Current Draw w/ 0.5 A Load</t>
  </si>
  <si>
    <t xml:space="preserve">Fathom-X </t>
  </si>
  <si>
    <t>USB-B  from Cerbo GX to Uport (no external power to Uport)</t>
  </si>
  <si>
    <t xml:space="preserve">Powered on with ethernet plugged in no comms </t>
  </si>
  <si>
    <t>Cerbo GX</t>
  </si>
  <si>
    <t xml:space="preserve">Powered on with ethernet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</si>
</sst>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B050"/>
      <name val="Arial"/>
      <family val="2"/>
    </font>
    <font>
      <sz val="12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/>
    <xf numFmtId="0" fontId="4" fillId="0" borderId="0" xfId="0" applyFont="1" applyAlignment="1">
      <alignment wrapText="1"/>
    </xf>
    <xf numFmtId="15" fontId="3" fillId="0" borderId="0" xfId="0" applyNumberFormat="1" applyFont="1" applyAlignment="1"/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Alignment="1"/>
    <xf numFmtId="0" fontId="5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1" fontId="5" fillId="5" borderId="1" xfId="0" applyNumberFormat="1" applyFont="1" applyFill="1" applyBorder="1" applyAlignment="1">
      <alignment wrapText="1"/>
    </xf>
    <xf numFmtId="164" fontId="5" fillId="5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5" fillId="0" borderId="0" xfId="0" applyFont="1" applyAlignment="1"/>
    <xf numFmtId="0" fontId="5" fillId="0" borderId="3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6" borderId="4" xfId="0" applyFont="1" applyFill="1" applyBorder="1" applyAlignment="1">
      <alignment wrapText="1"/>
    </xf>
    <xf numFmtId="2" fontId="5" fillId="5" borderId="1" xfId="0" applyNumberFormat="1" applyFont="1" applyFill="1" applyBorder="1" applyAlignment="1">
      <alignment wrapText="1"/>
    </xf>
    <xf numFmtId="0" fontId="5" fillId="0" borderId="0" xfId="0" applyFont="1" applyAlignment="1">
      <alignment wrapText="1"/>
    </xf>
    <xf numFmtId="165" fontId="4" fillId="0" borderId="1" xfId="0" applyNumberFormat="1" applyFont="1" applyFill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0" fontId="7" fillId="2" borderId="1" xfId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2" fillId="0" borderId="0" xfId="0" applyFont="1"/>
    <xf numFmtId="0" fontId="0" fillId="0" borderId="0" xfId="0" applyFont="1"/>
    <xf numFmtId="0" fontId="2" fillId="7" borderId="0" xfId="0" applyFont="1" applyFill="1"/>
    <xf numFmtId="0" fontId="0" fillId="8" borderId="0" xfId="0" applyFill="1"/>
    <xf numFmtId="0" fontId="0" fillId="9" borderId="0" xfId="0" applyFill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Energy use during docking operations (4 days/wk, 6 dockings per day)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v>Energy use</c:v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03-43DA-BCF4-F8C93DFD5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03-43DA-BCF4-F8C93DFD5B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03-43DA-BCF4-F8C93DFD5B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A03-43DA-BCF4-F8C93DFD5B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A03-43DA-BCF4-F8C93DFD5B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8A03-43DA-BCF4-F8C93DFD5B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8A03-43DA-BCF4-F8C93DFD5B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8A03-43DA-BCF4-F8C93DFD5B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8A03-43DA-BCF4-F8C93DFD5B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8A03-43DA-BCF4-F8C93DFD5B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8A03-43DA-BCF4-F8C93DFD5B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8A03-43DA-BCF4-F8C93DFD5B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8A03-43DA-BCF4-F8C93DFD5B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D-8A03-43DA-BCF4-F8C93DFD5B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E-8A03-43DA-BCF4-F8C93DFD5B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F-8A03-43DA-BCF4-F8C93DFD5B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0-8A03-43DA-BCF4-F8C93DFD5B8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1-8A03-43DA-BCF4-F8C93DFD5B8C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2-8A03-43DA-BCF4-F8C93DFD5B8C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13-8A03-43DA-BCF4-F8C93DFD5B8C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14-8A03-43DA-BCF4-F8C93DFD5B8C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15-8A03-43DA-BCF4-F8C93DFD5B8C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6-8A03-43DA-BCF4-F8C93DFD5B8C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7-8A03-43DA-BCF4-F8C93DFD5B8C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18-8A03-43DA-BCF4-F8C93DFD5B8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9-8A03-43DA-BCF4-F8C93DFD5B8C}"/>
              </c:ext>
            </c:extLst>
          </c:dPt>
          <c:dLbls>
            <c:dLbl>
              <c:idx val="16"/>
              <c:layout>
                <c:manualLayout>
                  <c:x val="-3.9755627126336832E-2"/>
                  <c:y val="0.143467928849600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03-43DA-BCF4-F8C93DFD5B8C}"/>
                </c:ext>
              </c:extLst>
            </c:dLbl>
            <c:dLbl>
              <c:idx val="18"/>
              <c:layout>
                <c:manualLayout>
                  <c:x val="-6.0166364554749129E-2"/>
                  <c:y val="5.73746155033788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03-43DA-BCF4-F8C93DFD5B8C}"/>
                </c:ext>
              </c:extLst>
            </c:dLbl>
            <c:dLbl>
              <c:idx val="19"/>
              <c:layout>
                <c:manualLayout>
                  <c:x val="-2.4446360055147623E-2"/>
                  <c:y val="7.67328514693813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03-43DA-BCF4-F8C93DFD5B8C}"/>
                </c:ext>
              </c:extLst>
            </c:dLbl>
            <c:dLbl>
              <c:idx val="20"/>
              <c:layout>
                <c:manualLayout>
                  <c:x val="-2.7155811134791624E-2"/>
                  <c:y val="-6.48544773068461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03-43DA-BCF4-F8C93DFD5B8C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'[1]Power Requirements'!$A$26:$A$51</c:f>
              <c:strCache>
                <c:ptCount val="25"/>
                <c:pt idx="0">
                  <c:v>Cell Radio</c:v>
                </c:pt>
                <c:pt idx="1">
                  <c:v>Solar Controller</c:v>
                </c:pt>
                <c:pt idx="2">
                  <c:v>(4) MPPTs</c:v>
                </c:pt>
                <c:pt idx="3">
                  <c:v>Inverter</c:v>
                </c:pt>
                <c:pt idx="9">
                  <c:v>Patton DSL Modem</c:v>
                </c:pt>
                <c:pt idx="10">
                  <c:v>Web  Relay Controls</c:v>
                </c:pt>
                <c:pt idx="11">
                  <c:v>Patton DSL Modem</c:v>
                </c:pt>
                <c:pt idx="12">
                  <c:v>Camera</c:v>
                </c:pt>
                <c:pt idx="13">
                  <c:v>Relay camera</c:v>
                </c:pt>
                <c:pt idx="14">
                  <c:v>Serial Server</c:v>
                </c:pt>
                <c:pt idx="15">
                  <c:v>Acoustic Modem</c:v>
                </c:pt>
                <c:pt idx="16">
                  <c:v>Relay Ac. Mod. and serial server</c:v>
                </c:pt>
                <c:pt idx="17">
                  <c:v>Ethernet Switch</c:v>
                </c:pt>
                <c:pt idx="20">
                  <c:v>AUV Charge</c:v>
                </c:pt>
                <c:pt idx="22">
                  <c:v>Light</c:v>
                </c:pt>
                <c:pt idx="23">
                  <c:v>Relay Light</c:v>
                </c:pt>
                <c:pt idx="24">
                  <c:v>DAQ</c:v>
                </c:pt>
              </c:strCache>
            </c:strRef>
          </c:cat>
          <c:val>
            <c:numRef>
              <c:f>'[1]Power Requirements'!$L$26:$L$51</c:f>
              <c:numCache>
                <c:formatCode>0.0%</c:formatCode>
                <c:ptCount val="26"/>
                <c:pt idx="0">
                  <c:v>0.19127087339041313</c:v>
                </c:pt>
                <c:pt idx="1">
                  <c:v>6.7327347433425416E-2</c:v>
                </c:pt>
                <c:pt idx="2">
                  <c:v>2.754300576821949E-2</c:v>
                </c:pt>
                <c:pt idx="3">
                  <c:v>1.3465469486685084E-2</c:v>
                </c:pt>
                <c:pt idx="4">
                  <c:v>0.12853402691835764</c:v>
                </c:pt>
                <c:pt idx="5">
                  <c:v>1.3465469486685084E-2</c:v>
                </c:pt>
                <c:pt idx="6">
                  <c:v>1.3465469486685084E-2</c:v>
                </c:pt>
                <c:pt idx="7">
                  <c:v>2.5400771986246861E-2</c:v>
                </c:pt>
                <c:pt idx="8">
                  <c:v>4.7817718347603282E-2</c:v>
                </c:pt>
                <c:pt idx="9">
                  <c:v>6.3756957796804375E-2</c:v>
                </c:pt>
                <c:pt idx="10">
                  <c:v>2.1422337819726273E-2</c:v>
                </c:pt>
                <c:pt idx="11">
                  <c:v>6.3756957796804375E-2</c:v>
                </c:pt>
                <c:pt idx="12">
                  <c:v>1.0711168909863136E-2</c:v>
                </c:pt>
                <c:pt idx="13">
                  <c:v>1.6831836858356355E-3</c:v>
                </c:pt>
                <c:pt idx="14">
                  <c:v>2.5400771986246861E-2</c:v>
                </c:pt>
                <c:pt idx="15">
                  <c:v>7.6508349356165253E-2</c:v>
                </c:pt>
                <c:pt idx="16">
                  <c:v>6.7327347433425418E-3</c:v>
                </c:pt>
                <c:pt idx="17">
                  <c:v>2.754300576821949E-2</c:v>
                </c:pt>
                <c:pt idx="18">
                  <c:v>1.0201113247488703E-4</c:v>
                </c:pt>
                <c:pt idx="19">
                  <c:v>1.1221224572237571E-5</c:v>
                </c:pt>
                <c:pt idx="20">
                  <c:v>1.8595779357401275E-2</c:v>
                </c:pt>
                <c:pt idx="21">
                  <c:v>1.122122457223757E-4</c:v>
                </c:pt>
                <c:pt idx="22">
                  <c:v>0.1338896113732892</c:v>
                </c:pt>
                <c:pt idx="23">
                  <c:v>1.6831836858356355E-3</c:v>
                </c:pt>
                <c:pt idx="24">
                  <c:v>1.9127087339041313E-2</c:v>
                </c:pt>
                <c:pt idx="25">
                  <c:v>6.7327347433425422E-4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A03-43DA-BCF4-F8C93DFD5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Energy use</a:t>
            </a:r>
            <a:r>
              <a:rPr lang="en-US" b="1" baseline="0"/>
              <a:t> in standby mode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35FA-4640-BD33-F03AF6B762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FA-4640-BD33-F03AF6B762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FA-4640-BD33-F03AF6B7625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5FA-4640-BD33-F03AF6B7625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5FA-4640-BD33-F03AF6B76254}"/>
              </c:ext>
            </c:extLst>
          </c:dPt>
          <c:dLbls>
            <c:dLbl>
              <c:idx val="0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A-4640-BD33-F03AF6B76254}"/>
                </c:ext>
              </c:extLst>
            </c:dLbl>
            <c:dLbl>
              <c:idx val="1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FA-4640-BD33-F03AF6B76254}"/>
                </c:ext>
              </c:extLst>
            </c:dLbl>
            <c:dLbl>
              <c:idx val="2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FA-4640-BD33-F03AF6B76254}"/>
                </c:ext>
              </c:extLst>
            </c:dLbl>
            <c:dLbl>
              <c:idx val="3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FA-4640-BD33-F03AF6B76254}"/>
                </c:ext>
              </c:extLst>
            </c:dLbl>
            <c:dLbl>
              <c:idx val="4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FA-4640-BD33-F03AF6B76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Sheet1!$A$16:$A$20</c:f>
              <c:strCache>
                <c:ptCount val="5"/>
                <c:pt idx="0">
                  <c:v>Cell Radio</c:v>
                </c:pt>
                <c:pt idx="1">
                  <c:v>Solar Controller (Cerbo GX)</c:v>
                </c:pt>
                <c:pt idx="2">
                  <c:v>4x MPPTs</c:v>
                </c:pt>
                <c:pt idx="3">
                  <c:v>Smart shunt</c:v>
                </c:pt>
                <c:pt idx="4">
                  <c:v>Uport 404 USB Hub</c:v>
                </c:pt>
              </c:strCache>
            </c:strRef>
          </c:cat>
          <c:val>
            <c:numRef>
              <c:f>Sheet1!$L$16:$L$20</c:f>
              <c:numCache>
                <c:formatCode>0.0%</c:formatCode>
                <c:ptCount val="5"/>
                <c:pt idx="0">
                  <c:v>0.12221950623319482</c:v>
                </c:pt>
                <c:pt idx="1">
                  <c:v>0.33879247127841605</c:v>
                </c:pt>
                <c:pt idx="2">
                  <c:v>0.53898802248838917</c:v>
                </c:pt>
                <c:pt idx="3">
                  <c:v>3.8499144463456365E-3</c:v>
                </c:pt>
                <c:pt idx="4">
                  <c:v>6.9298460034221451E-2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A-4640-BD33-F03AF6B76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26</xdr:row>
      <xdr:rowOff>19050</xdr:rowOff>
    </xdr:from>
    <xdr:to>
      <xdr:col>24</xdr:col>
      <xdr:colOff>552450</xdr:colOff>
      <xdr:row>62</xdr:row>
      <xdr:rowOff>76200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D9DA8DCA-3FC3-416A-B1EE-B6B6470E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95249</xdr:colOff>
      <xdr:row>2</xdr:row>
      <xdr:rowOff>204787</xdr:rowOff>
    </xdr:from>
    <xdr:to>
      <xdr:col>23</xdr:col>
      <xdr:colOff>352424</xdr:colOff>
      <xdr:row>23</xdr:row>
      <xdr:rowOff>238125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0155FEB-F437-4733-87D5-B8C802127A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%20Dock%20Power%20Budget/Dock%20power%20budget_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er Requirements"/>
    </sheetNames>
    <sheetDataSet>
      <sheetData sheetId="0">
        <row r="16">
          <cell r="A16" t="str">
            <v>Cell Radio</v>
          </cell>
          <cell r="L16">
            <v>0.12221950623319482</v>
          </cell>
        </row>
        <row r="17">
          <cell r="A17" t="str">
            <v>Solar Controller</v>
          </cell>
          <cell r="L17">
            <v>0.33879247127841605</v>
          </cell>
        </row>
        <row r="18">
          <cell r="A18" t="str">
            <v>4x MPPTs</v>
          </cell>
          <cell r="L18">
            <v>0.53898802248838917</v>
          </cell>
        </row>
        <row r="26">
          <cell r="A26" t="str">
            <v>Cell Radio</v>
          </cell>
          <cell r="L26">
            <v>0.19127087339041313</v>
          </cell>
        </row>
        <row r="27">
          <cell r="A27" t="str">
            <v>Solar Controller</v>
          </cell>
          <cell r="L27">
            <v>6.7327347433425416E-2</v>
          </cell>
        </row>
        <row r="28">
          <cell r="A28" t="str">
            <v>(4) MPPTs</v>
          </cell>
          <cell r="L28">
            <v>2.754300576821949E-2</v>
          </cell>
        </row>
        <row r="29">
          <cell r="A29" t="str">
            <v>Inverter</v>
          </cell>
          <cell r="L29">
            <v>1.3465469486685084E-2</v>
          </cell>
        </row>
        <row r="30">
          <cell r="L30">
            <v>0.12853402691835764</v>
          </cell>
        </row>
        <row r="31">
          <cell r="L31">
            <v>1.3465469486685084E-2</v>
          </cell>
        </row>
        <row r="32">
          <cell r="L32">
            <v>1.3465469486685084E-2</v>
          </cell>
        </row>
        <row r="33">
          <cell r="L33">
            <v>2.5400771986246861E-2</v>
          </cell>
        </row>
        <row r="34">
          <cell r="L34">
            <v>4.7817718347603282E-2</v>
          </cell>
        </row>
        <row r="35">
          <cell r="A35" t="str">
            <v>Patton DSL Modem</v>
          </cell>
          <cell r="L35">
            <v>6.3756957796804375E-2</v>
          </cell>
        </row>
        <row r="36">
          <cell r="A36" t="str">
            <v>Web  Relay Controls</v>
          </cell>
          <cell r="L36">
            <v>2.1422337819726273E-2</v>
          </cell>
        </row>
        <row r="37">
          <cell r="A37" t="str">
            <v>Patton DSL Modem</v>
          </cell>
          <cell r="L37">
            <v>6.3756957796804375E-2</v>
          </cell>
        </row>
        <row r="38">
          <cell r="A38" t="str">
            <v>Camera</v>
          </cell>
          <cell r="L38">
            <v>1.0711168909863136E-2</v>
          </cell>
        </row>
        <row r="39">
          <cell r="A39" t="str">
            <v>Relay camera</v>
          </cell>
          <cell r="L39">
            <v>1.6831836858356355E-3</v>
          </cell>
        </row>
        <row r="40">
          <cell r="A40" t="str">
            <v>Serial Server</v>
          </cell>
          <cell r="L40">
            <v>2.5400771986246861E-2</v>
          </cell>
        </row>
        <row r="41">
          <cell r="A41" t="str">
            <v>Acoustic Modem</v>
          </cell>
          <cell r="L41">
            <v>7.6508349356165253E-2</v>
          </cell>
        </row>
        <row r="42">
          <cell r="A42" t="str">
            <v>Relay Ac. Mod. and serial server</v>
          </cell>
          <cell r="L42">
            <v>6.7327347433425418E-3</v>
          </cell>
        </row>
        <row r="43">
          <cell r="A43" t="str">
            <v>Ethernet Switch</v>
          </cell>
          <cell r="L43">
            <v>2.754300576821949E-2</v>
          </cell>
        </row>
        <row r="44">
          <cell r="L44">
            <v>1.0201113247488703E-4</v>
          </cell>
        </row>
        <row r="45">
          <cell r="L45">
            <v>1.1221224572237571E-5</v>
          </cell>
        </row>
        <row r="46">
          <cell r="A46" t="str">
            <v>AUV Charge</v>
          </cell>
          <cell r="L46">
            <v>1.8595779357401275E-2</v>
          </cell>
        </row>
        <row r="47">
          <cell r="L47">
            <v>1.122122457223757E-4</v>
          </cell>
        </row>
        <row r="48">
          <cell r="A48" t="str">
            <v>Light</v>
          </cell>
          <cell r="L48">
            <v>0.1338896113732892</v>
          </cell>
        </row>
        <row r="49">
          <cell r="A49" t="str">
            <v>Relay Light</v>
          </cell>
          <cell r="L49">
            <v>1.6831836858356355E-3</v>
          </cell>
        </row>
        <row r="50">
          <cell r="A50" t="str">
            <v>DAQ</v>
          </cell>
          <cell r="L50">
            <v>1.9127087339041313E-2</v>
          </cell>
        </row>
        <row r="51">
          <cell r="L51">
            <v>6.7327347433425422E-4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9586-9F4B-4C95-A21C-4779FCA2F548}">
  <dimension ref="A1:U128"/>
  <sheetViews>
    <sheetView topLeftCell="A4" workbookViewId="0">
      <selection activeCell="AD24" sqref="AD24"/>
    </sheetView>
  </sheetViews>
  <sheetFormatPr defaultColWidth="8.85546875" defaultRowHeight="15" x14ac:dyDescent="0.2"/>
  <cols>
    <col min="1" max="1" width="31.85546875" style="2" customWidth="1"/>
    <col min="2" max="2" width="16.7109375" style="2" bestFit="1" customWidth="1"/>
    <col min="3" max="3" width="9.7109375" style="2" customWidth="1"/>
    <col min="4" max="4" width="8.42578125" style="2" customWidth="1"/>
    <col min="5" max="5" width="12" style="2" bestFit="1" customWidth="1"/>
    <col min="6" max="7" width="9.7109375" style="2" customWidth="1"/>
    <col min="8" max="8" width="11.140625" style="2" customWidth="1"/>
    <col min="9" max="9" width="20.140625" style="2" customWidth="1"/>
    <col min="10" max="10" width="14" style="2" bestFit="1" customWidth="1"/>
    <col min="11" max="11" width="11.5703125" style="2" customWidth="1"/>
    <col min="12" max="12" width="11" style="2" bestFit="1" customWidth="1"/>
    <col min="13" max="13" width="17" style="2" customWidth="1"/>
    <col min="14" max="14" width="8.85546875" style="2"/>
    <col min="15" max="15" width="11.28515625" style="2" bestFit="1" customWidth="1"/>
    <col min="16" max="16" width="11" style="2" bestFit="1" customWidth="1"/>
    <col min="17" max="17" width="8.85546875" style="2"/>
    <col min="18" max="18" width="14" style="2" bestFit="1" customWidth="1"/>
    <col min="19" max="19" width="7.28515625" style="2" bestFit="1" customWidth="1"/>
    <col min="20" max="20" width="11.85546875" style="2" customWidth="1"/>
    <col min="21" max="21" width="11.140625" style="2" customWidth="1"/>
    <col min="22" max="256" width="8.85546875" style="2"/>
    <col min="257" max="257" width="25.140625" style="2" customWidth="1"/>
    <col min="258" max="258" width="16.7109375" style="2" bestFit="1" customWidth="1"/>
    <col min="259" max="259" width="9.7109375" style="2" customWidth="1"/>
    <col min="260" max="260" width="8.42578125" style="2" customWidth="1"/>
    <col min="261" max="261" width="12" style="2" bestFit="1" customWidth="1"/>
    <col min="262" max="263" width="9.7109375" style="2" customWidth="1"/>
    <col min="264" max="264" width="11.140625" style="2" customWidth="1"/>
    <col min="265" max="265" width="20.140625" style="2" customWidth="1"/>
    <col min="266" max="266" width="14" style="2" bestFit="1" customWidth="1"/>
    <col min="267" max="267" width="11.5703125" style="2" customWidth="1"/>
    <col min="268" max="268" width="11" style="2" bestFit="1" customWidth="1"/>
    <col min="269" max="269" width="17" style="2" customWidth="1"/>
    <col min="270" max="270" width="8.85546875" style="2"/>
    <col min="271" max="271" width="11.28515625" style="2" bestFit="1" customWidth="1"/>
    <col min="272" max="272" width="11" style="2" bestFit="1" customWidth="1"/>
    <col min="273" max="273" width="8.85546875" style="2"/>
    <col min="274" max="274" width="14" style="2" bestFit="1" customWidth="1"/>
    <col min="275" max="275" width="7.28515625" style="2" bestFit="1" customWidth="1"/>
    <col min="276" max="276" width="11.85546875" style="2" customWidth="1"/>
    <col min="277" max="277" width="11.140625" style="2" customWidth="1"/>
    <col min="278" max="512" width="8.85546875" style="2"/>
    <col min="513" max="513" width="25.140625" style="2" customWidth="1"/>
    <col min="514" max="514" width="16.7109375" style="2" bestFit="1" customWidth="1"/>
    <col min="515" max="515" width="9.7109375" style="2" customWidth="1"/>
    <col min="516" max="516" width="8.42578125" style="2" customWidth="1"/>
    <col min="517" max="517" width="12" style="2" bestFit="1" customWidth="1"/>
    <col min="518" max="519" width="9.7109375" style="2" customWidth="1"/>
    <col min="520" max="520" width="11.140625" style="2" customWidth="1"/>
    <col min="521" max="521" width="20.140625" style="2" customWidth="1"/>
    <col min="522" max="522" width="14" style="2" bestFit="1" customWidth="1"/>
    <col min="523" max="523" width="11.5703125" style="2" customWidth="1"/>
    <col min="524" max="524" width="11" style="2" bestFit="1" customWidth="1"/>
    <col min="525" max="525" width="17" style="2" customWidth="1"/>
    <col min="526" max="526" width="8.85546875" style="2"/>
    <col min="527" max="527" width="11.28515625" style="2" bestFit="1" customWidth="1"/>
    <col min="528" max="528" width="11" style="2" bestFit="1" customWidth="1"/>
    <col min="529" max="529" width="8.85546875" style="2"/>
    <col min="530" max="530" width="14" style="2" bestFit="1" customWidth="1"/>
    <col min="531" max="531" width="7.28515625" style="2" bestFit="1" customWidth="1"/>
    <col min="532" max="532" width="11.85546875" style="2" customWidth="1"/>
    <col min="533" max="533" width="11.140625" style="2" customWidth="1"/>
    <col min="534" max="768" width="8.85546875" style="2"/>
    <col min="769" max="769" width="25.140625" style="2" customWidth="1"/>
    <col min="770" max="770" width="16.7109375" style="2" bestFit="1" customWidth="1"/>
    <col min="771" max="771" width="9.7109375" style="2" customWidth="1"/>
    <col min="772" max="772" width="8.42578125" style="2" customWidth="1"/>
    <col min="773" max="773" width="12" style="2" bestFit="1" customWidth="1"/>
    <col min="774" max="775" width="9.7109375" style="2" customWidth="1"/>
    <col min="776" max="776" width="11.140625" style="2" customWidth="1"/>
    <col min="777" max="777" width="20.140625" style="2" customWidth="1"/>
    <col min="778" max="778" width="14" style="2" bestFit="1" customWidth="1"/>
    <col min="779" max="779" width="11.5703125" style="2" customWidth="1"/>
    <col min="780" max="780" width="11" style="2" bestFit="1" customWidth="1"/>
    <col min="781" max="781" width="17" style="2" customWidth="1"/>
    <col min="782" max="782" width="8.85546875" style="2"/>
    <col min="783" max="783" width="11.28515625" style="2" bestFit="1" customWidth="1"/>
    <col min="784" max="784" width="11" style="2" bestFit="1" customWidth="1"/>
    <col min="785" max="785" width="8.85546875" style="2"/>
    <col min="786" max="786" width="14" style="2" bestFit="1" customWidth="1"/>
    <col min="787" max="787" width="7.28515625" style="2" bestFit="1" customWidth="1"/>
    <col min="788" max="788" width="11.85546875" style="2" customWidth="1"/>
    <col min="789" max="789" width="11.140625" style="2" customWidth="1"/>
    <col min="790" max="1024" width="8.85546875" style="2"/>
    <col min="1025" max="1025" width="25.140625" style="2" customWidth="1"/>
    <col min="1026" max="1026" width="16.7109375" style="2" bestFit="1" customWidth="1"/>
    <col min="1027" max="1027" width="9.7109375" style="2" customWidth="1"/>
    <col min="1028" max="1028" width="8.42578125" style="2" customWidth="1"/>
    <col min="1029" max="1029" width="12" style="2" bestFit="1" customWidth="1"/>
    <col min="1030" max="1031" width="9.7109375" style="2" customWidth="1"/>
    <col min="1032" max="1032" width="11.140625" style="2" customWidth="1"/>
    <col min="1033" max="1033" width="20.140625" style="2" customWidth="1"/>
    <col min="1034" max="1034" width="14" style="2" bestFit="1" customWidth="1"/>
    <col min="1035" max="1035" width="11.5703125" style="2" customWidth="1"/>
    <col min="1036" max="1036" width="11" style="2" bestFit="1" customWidth="1"/>
    <col min="1037" max="1037" width="17" style="2" customWidth="1"/>
    <col min="1038" max="1038" width="8.85546875" style="2"/>
    <col min="1039" max="1039" width="11.28515625" style="2" bestFit="1" customWidth="1"/>
    <col min="1040" max="1040" width="11" style="2" bestFit="1" customWidth="1"/>
    <col min="1041" max="1041" width="8.85546875" style="2"/>
    <col min="1042" max="1042" width="14" style="2" bestFit="1" customWidth="1"/>
    <col min="1043" max="1043" width="7.28515625" style="2" bestFit="1" customWidth="1"/>
    <col min="1044" max="1044" width="11.85546875" style="2" customWidth="1"/>
    <col min="1045" max="1045" width="11.140625" style="2" customWidth="1"/>
    <col min="1046" max="1280" width="8.85546875" style="2"/>
    <col min="1281" max="1281" width="25.140625" style="2" customWidth="1"/>
    <col min="1282" max="1282" width="16.7109375" style="2" bestFit="1" customWidth="1"/>
    <col min="1283" max="1283" width="9.7109375" style="2" customWidth="1"/>
    <col min="1284" max="1284" width="8.42578125" style="2" customWidth="1"/>
    <col min="1285" max="1285" width="12" style="2" bestFit="1" customWidth="1"/>
    <col min="1286" max="1287" width="9.7109375" style="2" customWidth="1"/>
    <col min="1288" max="1288" width="11.140625" style="2" customWidth="1"/>
    <col min="1289" max="1289" width="20.140625" style="2" customWidth="1"/>
    <col min="1290" max="1290" width="14" style="2" bestFit="1" customWidth="1"/>
    <col min="1291" max="1291" width="11.5703125" style="2" customWidth="1"/>
    <col min="1292" max="1292" width="11" style="2" bestFit="1" customWidth="1"/>
    <col min="1293" max="1293" width="17" style="2" customWidth="1"/>
    <col min="1294" max="1294" width="8.85546875" style="2"/>
    <col min="1295" max="1295" width="11.28515625" style="2" bestFit="1" customWidth="1"/>
    <col min="1296" max="1296" width="11" style="2" bestFit="1" customWidth="1"/>
    <col min="1297" max="1297" width="8.85546875" style="2"/>
    <col min="1298" max="1298" width="14" style="2" bestFit="1" customWidth="1"/>
    <col min="1299" max="1299" width="7.28515625" style="2" bestFit="1" customWidth="1"/>
    <col min="1300" max="1300" width="11.85546875" style="2" customWidth="1"/>
    <col min="1301" max="1301" width="11.140625" style="2" customWidth="1"/>
    <col min="1302" max="1536" width="8.85546875" style="2"/>
    <col min="1537" max="1537" width="25.140625" style="2" customWidth="1"/>
    <col min="1538" max="1538" width="16.7109375" style="2" bestFit="1" customWidth="1"/>
    <col min="1539" max="1539" width="9.7109375" style="2" customWidth="1"/>
    <col min="1540" max="1540" width="8.42578125" style="2" customWidth="1"/>
    <col min="1541" max="1541" width="12" style="2" bestFit="1" customWidth="1"/>
    <col min="1542" max="1543" width="9.7109375" style="2" customWidth="1"/>
    <col min="1544" max="1544" width="11.140625" style="2" customWidth="1"/>
    <col min="1545" max="1545" width="20.140625" style="2" customWidth="1"/>
    <col min="1546" max="1546" width="14" style="2" bestFit="1" customWidth="1"/>
    <col min="1547" max="1547" width="11.5703125" style="2" customWidth="1"/>
    <col min="1548" max="1548" width="11" style="2" bestFit="1" customWidth="1"/>
    <col min="1549" max="1549" width="17" style="2" customWidth="1"/>
    <col min="1550" max="1550" width="8.85546875" style="2"/>
    <col min="1551" max="1551" width="11.28515625" style="2" bestFit="1" customWidth="1"/>
    <col min="1552" max="1552" width="11" style="2" bestFit="1" customWidth="1"/>
    <col min="1553" max="1553" width="8.85546875" style="2"/>
    <col min="1554" max="1554" width="14" style="2" bestFit="1" customWidth="1"/>
    <col min="1555" max="1555" width="7.28515625" style="2" bestFit="1" customWidth="1"/>
    <col min="1556" max="1556" width="11.85546875" style="2" customWidth="1"/>
    <col min="1557" max="1557" width="11.140625" style="2" customWidth="1"/>
    <col min="1558" max="1792" width="8.85546875" style="2"/>
    <col min="1793" max="1793" width="25.140625" style="2" customWidth="1"/>
    <col min="1794" max="1794" width="16.7109375" style="2" bestFit="1" customWidth="1"/>
    <col min="1795" max="1795" width="9.7109375" style="2" customWidth="1"/>
    <col min="1796" max="1796" width="8.42578125" style="2" customWidth="1"/>
    <col min="1797" max="1797" width="12" style="2" bestFit="1" customWidth="1"/>
    <col min="1798" max="1799" width="9.7109375" style="2" customWidth="1"/>
    <col min="1800" max="1800" width="11.140625" style="2" customWidth="1"/>
    <col min="1801" max="1801" width="20.140625" style="2" customWidth="1"/>
    <col min="1802" max="1802" width="14" style="2" bestFit="1" customWidth="1"/>
    <col min="1803" max="1803" width="11.5703125" style="2" customWidth="1"/>
    <col min="1804" max="1804" width="11" style="2" bestFit="1" customWidth="1"/>
    <col min="1805" max="1805" width="17" style="2" customWidth="1"/>
    <col min="1806" max="1806" width="8.85546875" style="2"/>
    <col min="1807" max="1807" width="11.28515625" style="2" bestFit="1" customWidth="1"/>
    <col min="1808" max="1808" width="11" style="2" bestFit="1" customWidth="1"/>
    <col min="1809" max="1809" width="8.85546875" style="2"/>
    <col min="1810" max="1810" width="14" style="2" bestFit="1" customWidth="1"/>
    <col min="1811" max="1811" width="7.28515625" style="2" bestFit="1" customWidth="1"/>
    <col min="1812" max="1812" width="11.85546875" style="2" customWidth="1"/>
    <col min="1813" max="1813" width="11.140625" style="2" customWidth="1"/>
    <col min="1814" max="2048" width="8.85546875" style="2"/>
    <col min="2049" max="2049" width="25.140625" style="2" customWidth="1"/>
    <col min="2050" max="2050" width="16.7109375" style="2" bestFit="1" customWidth="1"/>
    <col min="2051" max="2051" width="9.7109375" style="2" customWidth="1"/>
    <col min="2052" max="2052" width="8.42578125" style="2" customWidth="1"/>
    <col min="2053" max="2053" width="12" style="2" bestFit="1" customWidth="1"/>
    <col min="2054" max="2055" width="9.7109375" style="2" customWidth="1"/>
    <col min="2056" max="2056" width="11.140625" style="2" customWidth="1"/>
    <col min="2057" max="2057" width="20.140625" style="2" customWidth="1"/>
    <col min="2058" max="2058" width="14" style="2" bestFit="1" customWidth="1"/>
    <col min="2059" max="2059" width="11.5703125" style="2" customWidth="1"/>
    <col min="2060" max="2060" width="11" style="2" bestFit="1" customWidth="1"/>
    <col min="2061" max="2061" width="17" style="2" customWidth="1"/>
    <col min="2062" max="2062" width="8.85546875" style="2"/>
    <col min="2063" max="2063" width="11.28515625" style="2" bestFit="1" customWidth="1"/>
    <col min="2064" max="2064" width="11" style="2" bestFit="1" customWidth="1"/>
    <col min="2065" max="2065" width="8.85546875" style="2"/>
    <col min="2066" max="2066" width="14" style="2" bestFit="1" customWidth="1"/>
    <col min="2067" max="2067" width="7.28515625" style="2" bestFit="1" customWidth="1"/>
    <col min="2068" max="2068" width="11.85546875" style="2" customWidth="1"/>
    <col min="2069" max="2069" width="11.140625" style="2" customWidth="1"/>
    <col min="2070" max="2304" width="8.85546875" style="2"/>
    <col min="2305" max="2305" width="25.140625" style="2" customWidth="1"/>
    <col min="2306" max="2306" width="16.7109375" style="2" bestFit="1" customWidth="1"/>
    <col min="2307" max="2307" width="9.7109375" style="2" customWidth="1"/>
    <col min="2308" max="2308" width="8.42578125" style="2" customWidth="1"/>
    <col min="2309" max="2309" width="12" style="2" bestFit="1" customWidth="1"/>
    <col min="2310" max="2311" width="9.7109375" style="2" customWidth="1"/>
    <col min="2312" max="2312" width="11.140625" style="2" customWidth="1"/>
    <col min="2313" max="2313" width="20.140625" style="2" customWidth="1"/>
    <col min="2314" max="2314" width="14" style="2" bestFit="1" customWidth="1"/>
    <col min="2315" max="2315" width="11.5703125" style="2" customWidth="1"/>
    <col min="2316" max="2316" width="11" style="2" bestFit="1" customWidth="1"/>
    <col min="2317" max="2317" width="17" style="2" customWidth="1"/>
    <col min="2318" max="2318" width="8.85546875" style="2"/>
    <col min="2319" max="2319" width="11.28515625" style="2" bestFit="1" customWidth="1"/>
    <col min="2320" max="2320" width="11" style="2" bestFit="1" customWidth="1"/>
    <col min="2321" max="2321" width="8.85546875" style="2"/>
    <col min="2322" max="2322" width="14" style="2" bestFit="1" customWidth="1"/>
    <col min="2323" max="2323" width="7.28515625" style="2" bestFit="1" customWidth="1"/>
    <col min="2324" max="2324" width="11.85546875" style="2" customWidth="1"/>
    <col min="2325" max="2325" width="11.140625" style="2" customWidth="1"/>
    <col min="2326" max="2560" width="8.85546875" style="2"/>
    <col min="2561" max="2561" width="25.140625" style="2" customWidth="1"/>
    <col min="2562" max="2562" width="16.7109375" style="2" bestFit="1" customWidth="1"/>
    <col min="2563" max="2563" width="9.7109375" style="2" customWidth="1"/>
    <col min="2564" max="2564" width="8.42578125" style="2" customWidth="1"/>
    <col min="2565" max="2565" width="12" style="2" bestFit="1" customWidth="1"/>
    <col min="2566" max="2567" width="9.7109375" style="2" customWidth="1"/>
    <col min="2568" max="2568" width="11.140625" style="2" customWidth="1"/>
    <col min="2569" max="2569" width="20.140625" style="2" customWidth="1"/>
    <col min="2570" max="2570" width="14" style="2" bestFit="1" customWidth="1"/>
    <col min="2571" max="2571" width="11.5703125" style="2" customWidth="1"/>
    <col min="2572" max="2572" width="11" style="2" bestFit="1" customWidth="1"/>
    <col min="2573" max="2573" width="17" style="2" customWidth="1"/>
    <col min="2574" max="2574" width="8.85546875" style="2"/>
    <col min="2575" max="2575" width="11.28515625" style="2" bestFit="1" customWidth="1"/>
    <col min="2576" max="2576" width="11" style="2" bestFit="1" customWidth="1"/>
    <col min="2577" max="2577" width="8.85546875" style="2"/>
    <col min="2578" max="2578" width="14" style="2" bestFit="1" customWidth="1"/>
    <col min="2579" max="2579" width="7.28515625" style="2" bestFit="1" customWidth="1"/>
    <col min="2580" max="2580" width="11.85546875" style="2" customWidth="1"/>
    <col min="2581" max="2581" width="11.140625" style="2" customWidth="1"/>
    <col min="2582" max="2816" width="8.85546875" style="2"/>
    <col min="2817" max="2817" width="25.140625" style="2" customWidth="1"/>
    <col min="2818" max="2818" width="16.7109375" style="2" bestFit="1" customWidth="1"/>
    <col min="2819" max="2819" width="9.7109375" style="2" customWidth="1"/>
    <col min="2820" max="2820" width="8.42578125" style="2" customWidth="1"/>
    <col min="2821" max="2821" width="12" style="2" bestFit="1" customWidth="1"/>
    <col min="2822" max="2823" width="9.7109375" style="2" customWidth="1"/>
    <col min="2824" max="2824" width="11.140625" style="2" customWidth="1"/>
    <col min="2825" max="2825" width="20.140625" style="2" customWidth="1"/>
    <col min="2826" max="2826" width="14" style="2" bestFit="1" customWidth="1"/>
    <col min="2827" max="2827" width="11.5703125" style="2" customWidth="1"/>
    <col min="2828" max="2828" width="11" style="2" bestFit="1" customWidth="1"/>
    <col min="2829" max="2829" width="17" style="2" customWidth="1"/>
    <col min="2830" max="2830" width="8.85546875" style="2"/>
    <col min="2831" max="2831" width="11.28515625" style="2" bestFit="1" customWidth="1"/>
    <col min="2832" max="2832" width="11" style="2" bestFit="1" customWidth="1"/>
    <col min="2833" max="2833" width="8.85546875" style="2"/>
    <col min="2834" max="2834" width="14" style="2" bestFit="1" customWidth="1"/>
    <col min="2835" max="2835" width="7.28515625" style="2" bestFit="1" customWidth="1"/>
    <col min="2836" max="2836" width="11.85546875" style="2" customWidth="1"/>
    <col min="2837" max="2837" width="11.140625" style="2" customWidth="1"/>
    <col min="2838" max="3072" width="8.85546875" style="2"/>
    <col min="3073" max="3073" width="25.140625" style="2" customWidth="1"/>
    <col min="3074" max="3074" width="16.7109375" style="2" bestFit="1" customWidth="1"/>
    <col min="3075" max="3075" width="9.7109375" style="2" customWidth="1"/>
    <col min="3076" max="3076" width="8.42578125" style="2" customWidth="1"/>
    <col min="3077" max="3077" width="12" style="2" bestFit="1" customWidth="1"/>
    <col min="3078" max="3079" width="9.7109375" style="2" customWidth="1"/>
    <col min="3080" max="3080" width="11.140625" style="2" customWidth="1"/>
    <col min="3081" max="3081" width="20.140625" style="2" customWidth="1"/>
    <col min="3082" max="3082" width="14" style="2" bestFit="1" customWidth="1"/>
    <col min="3083" max="3083" width="11.5703125" style="2" customWidth="1"/>
    <col min="3084" max="3084" width="11" style="2" bestFit="1" customWidth="1"/>
    <col min="3085" max="3085" width="17" style="2" customWidth="1"/>
    <col min="3086" max="3086" width="8.85546875" style="2"/>
    <col min="3087" max="3087" width="11.28515625" style="2" bestFit="1" customWidth="1"/>
    <col min="3088" max="3088" width="11" style="2" bestFit="1" customWidth="1"/>
    <col min="3089" max="3089" width="8.85546875" style="2"/>
    <col min="3090" max="3090" width="14" style="2" bestFit="1" customWidth="1"/>
    <col min="3091" max="3091" width="7.28515625" style="2" bestFit="1" customWidth="1"/>
    <col min="3092" max="3092" width="11.85546875" style="2" customWidth="1"/>
    <col min="3093" max="3093" width="11.140625" style="2" customWidth="1"/>
    <col min="3094" max="3328" width="8.85546875" style="2"/>
    <col min="3329" max="3329" width="25.140625" style="2" customWidth="1"/>
    <col min="3330" max="3330" width="16.7109375" style="2" bestFit="1" customWidth="1"/>
    <col min="3331" max="3331" width="9.7109375" style="2" customWidth="1"/>
    <col min="3332" max="3332" width="8.42578125" style="2" customWidth="1"/>
    <col min="3333" max="3333" width="12" style="2" bestFit="1" customWidth="1"/>
    <col min="3334" max="3335" width="9.7109375" style="2" customWidth="1"/>
    <col min="3336" max="3336" width="11.140625" style="2" customWidth="1"/>
    <col min="3337" max="3337" width="20.140625" style="2" customWidth="1"/>
    <col min="3338" max="3338" width="14" style="2" bestFit="1" customWidth="1"/>
    <col min="3339" max="3339" width="11.5703125" style="2" customWidth="1"/>
    <col min="3340" max="3340" width="11" style="2" bestFit="1" customWidth="1"/>
    <col min="3341" max="3341" width="17" style="2" customWidth="1"/>
    <col min="3342" max="3342" width="8.85546875" style="2"/>
    <col min="3343" max="3343" width="11.28515625" style="2" bestFit="1" customWidth="1"/>
    <col min="3344" max="3344" width="11" style="2" bestFit="1" customWidth="1"/>
    <col min="3345" max="3345" width="8.85546875" style="2"/>
    <col min="3346" max="3346" width="14" style="2" bestFit="1" customWidth="1"/>
    <col min="3347" max="3347" width="7.28515625" style="2" bestFit="1" customWidth="1"/>
    <col min="3348" max="3348" width="11.85546875" style="2" customWidth="1"/>
    <col min="3349" max="3349" width="11.140625" style="2" customWidth="1"/>
    <col min="3350" max="3584" width="8.85546875" style="2"/>
    <col min="3585" max="3585" width="25.140625" style="2" customWidth="1"/>
    <col min="3586" max="3586" width="16.7109375" style="2" bestFit="1" customWidth="1"/>
    <col min="3587" max="3587" width="9.7109375" style="2" customWidth="1"/>
    <col min="3588" max="3588" width="8.42578125" style="2" customWidth="1"/>
    <col min="3589" max="3589" width="12" style="2" bestFit="1" customWidth="1"/>
    <col min="3590" max="3591" width="9.7109375" style="2" customWidth="1"/>
    <col min="3592" max="3592" width="11.140625" style="2" customWidth="1"/>
    <col min="3593" max="3593" width="20.140625" style="2" customWidth="1"/>
    <col min="3594" max="3594" width="14" style="2" bestFit="1" customWidth="1"/>
    <col min="3595" max="3595" width="11.5703125" style="2" customWidth="1"/>
    <col min="3596" max="3596" width="11" style="2" bestFit="1" customWidth="1"/>
    <col min="3597" max="3597" width="17" style="2" customWidth="1"/>
    <col min="3598" max="3598" width="8.85546875" style="2"/>
    <col min="3599" max="3599" width="11.28515625" style="2" bestFit="1" customWidth="1"/>
    <col min="3600" max="3600" width="11" style="2" bestFit="1" customWidth="1"/>
    <col min="3601" max="3601" width="8.85546875" style="2"/>
    <col min="3602" max="3602" width="14" style="2" bestFit="1" customWidth="1"/>
    <col min="3603" max="3603" width="7.28515625" style="2" bestFit="1" customWidth="1"/>
    <col min="3604" max="3604" width="11.85546875" style="2" customWidth="1"/>
    <col min="3605" max="3605" width="11.140625" style="2" customWidth="1"/>
    <col min="3606" max="3840" width="8.85546875" style="2"/>
    <col min="3841" max="3841" width="25.140625" style="2" customWidth="1"/>
    <col min="3842" max="3842" width="16.7109375" style="2" bestFit="1" customWidth="1"/>
    <col min="3843" max="3843" width="9.7109375" style="2" customWidth="1"/>
    <col min="3844" max="3844" width="8.42578125" style="2" customWidth="1"/>
    <col min="3845" max="3845" width="12" style="2" bestFit="1" customWidth="1"/>
    <col min="3846" max="3847" width="9.7109375" style="2" customWidth="1"/>
    <col min="3848" max="3848" width="11.140625" style="2" customWidth="1"/>
    <col min="3849" max="3849" width="20.140625" style="2" customWidth="1"/>
    <col min="3850" max="3850" width="14" style="2" bestFit="1" customWidth="1"/>
    <col min="3851" max="3851" width="11.5703125" style="2" customWidth="1"/>
    <col min="3852" max="3852" width="11" style="2" bestFit="1" customWidth="1"/>
    <col min="3853" max="3853" width="17" style="2" customWidth="1"/>
    <col min="3854" max="3854" width="8.85546875" style="2"/>
    <col min="3855" max="3855" width="11.28515625" style="2" bestFit="1" customWidth="1"/>
    <col min="3856" max="3856" width="11" style="2" bestFit="1" customWidth="1"/>
    <col min="3857" max="3857" width="8.85546875" style="2"/>
    <col min="3858" max="3858" width="14" style="2" bestFit="1" customWidth="1"/>
    <col min="3859" max="3859" width="7.28515625" style="2" bestFit="1" customWidth="1"/>
    <col min="3860" max="3860" width="11.85546875" style="2" customWidth="1"/>
    <col min="3861" max="3861" width="11.140625" style="2" customWidth="1"/>
    <col min="3862" max="4096" width="8.85546875" style="2"/>
    <col min="4097" max="4097" width="25.140625" style="2" customWidth="1"/>
    <col min="4098" max="4098" width="16.7109375" style="2" bestFit="1" customWidth="1"/>
    <col min="4099" max="4099" width="9.7109375" style="2" customWidth="1"/>
    <col min="4100" max="4100" width="8.42578125" style="2" customWidth="1"/>
    <col min="4101" max="4101" width="12" style="2" bestFit="1" customWidth="1"/>
    <col min="4102" max="4103" width="9.7109375" style="2" customWidth="1"/>
    <col min="4104" max="4104" width="11.140625" style="2" customWidth="1"/>
    <col min="4105" max="4105" width="20.140625" style="2" customWidth="1"/>
    <col min="4106" max="4106" width="14" style="2" bestFit="1" customWidth="1"/>
    <col min="4107" max="4107" width="11.5703125" style="2" customWidth="1"/>
    <col min="4108" max="4108" width="11" style="2" bestFit="1" customWidth="1"/>
    <col min="4109" max="4109" width="17" style="2" customWidth="1"/>
    <col min="4110" max="4110" width="8.85546875" style="2"/>
    <col min="4111" max="4111" width="11.28515625" style="2" bestFit="1" customWidth="1"/>
    <col min="4112" max="4112" width="11" style="2" bestFit="1" customWidth="1"/>
    <col min="4113" max="4113" width="8.85546875" style="2"/>
    <col min="4114" max="4114" width="14" style="2" bestFit="1" customWidth="1"/>
    <col min="4115" max="4115" width="7.28515625" style="2" bestFit="1" customWidth="1"/>
    <col min="4116" max="4116" width="11.85546875" style="2" customWidth="1"/>
    <col min="4117" max="4117" width="11.140625" style="2" customWidth="1"/>
    <col min="4118" max="4352" width="8.85546875" style="2"/>
    <col min="4353" max="4353" width="25.140625" style="2" customWidth="1"/>
    <col min="4354" max="4354" width="16.7109375" style="2" bestFit="1" customWidth="1"/>
    <col min="4355" max="4355" width="9.7109375" style="2" customWidth="1"/>
    <col min="4356" max="4356" width="8.42578125" style="2" customWidth="1"/>
    <col min="4357" max="4357" width="12" style="2" bestFit="1" customWidth="1"/>
    <col min="4358" max="4359" width="9.7109375" style="2" customWidth="1"/>
    <col min="4360" max="4360" width="11.140625" style="2" customWidth="1"/>
    <col min="4361" max="4361" width="20.140625" style="2" customWidth="1"/>
    <col min="4362" max="4362" width="14" style="2" bestFit="1" customWidth="1"/>
    <col min="4363" max="4363" width="11.5703125" style="2" customWidth="1"/>
    <col min="4364" max="4364" width="11" style="2" bestFit="1" customWidth="1"/>
    <col min="4365" max="4365" width="17" style="2" customWidth="1"/>
    <col min="4366" max="4366" width="8.85546875" style="2"/>
    <col min="4367" max="4367" width="11.28515625" style="2" bestFit="1" customWidth="1"/>
    <col min="4368" max="4368" width="11" style="2" bestFit="1" customWidth="1"/>
    <col min="4369" max="4369" width="8.85546875" style="2"/>
    <col min="4370" max="4370" width="14" style="2" bestFit="1" customWidth="1"/>
    <col min="4371" max="4371" width="7.28515625" style="2" bestFit="1" customWidth="1"/>
    <col min="4372" max="4372" width="11.85546875" style="2" customWidth="1"/>
    <col min="4373" max="4373" width="11.140625" style="2" customWidth="1"/>
    <col min="4374" max="4608" width="8.85546875" style="2"/>
    <col min="4609" max="4609" width="25.140625" style="2" customWidth="1"/>
    <col min="4610" max="4610" width="16.7109375" style="2" bestFit="1" customWidth="1"/>
    <col min="4611" max="4611" width="9.7109375" style="2" customWidth="1"/>
    <col min="4612" max="4612" width="8.42578125" style="2" customWidth="1"/>
    <col min="4613" max="4613" width="12" style="2" bestFit="1" customWidth="1"/>
    <col min="4614" max="4615" width="9.7109375" style="2" customWidth="1"/>
    <col min="4616" max="4616" width="11.140625" style="2" customWidth="1"/>
    <col min="4617" max="4617" width="20.140625" style="2" customWidth="1"/>
    <col min="4618" max="4618" width="14" style="2" bestFit="1" customWidth="1"/>
    <col min="4619" max="4619" width="11.5703125" style="2" customWidth="1"/>
    <col min="4620" max="4620" width="11" style="2" bestFit="1" customWidth="1"/>
    <col min="4621" max="4621" width="17" style="2" customWidth="1"/>
    <col min="4622" max="4622" width="8.85546875" style="2"/>
    <col min="4623" max="4623" width="11.28515625" style="2" bestFit="1" customWidth="1"/>
    <col min="4624" max="4624" width="11" style="2" bestFit="1" customWidth="1"/>
    <col min="4625" max="4625" width="8.85546875" style="2"/>
    <col min="4626" max="4626" width="14" style="2" bestFit="1" customWidth="1"/>
    <col min="4627" max="4627" width="7.28515625" style="2" bestFit="1" customWidth="1"/>
    <col min="4628" max="4628" width="11.85546875" style="2" customWidth="1"/>
    <col min="4629" max="4629" width="11.140625" style="2" customWidth="1"/>
    <col min="4630" max="4864" width="8.85546875" style="2"/>
    <col min="4865" max="4865" width="25.140625" style="2" customWidth="1"/>
    <col min="4866" max="4866" width="16.7109375" style="2" bestFit="1" customWidth="1"/>
    <col min="4867" max="4867" width="9.7109375" style="2" customWidth="1"/>
    <col min="4868" max="4868" width="8.42578125" style="2" customWidth="1"/>
    <col min="4869" max="4869" width="12" style="2" bestFit="1" customWidth="1"/>
    <col min="4870" max="4871" width="9.7109375" style="2" customWidth="1"/>
    <col min="4872" max="4872" width="11.140625" style="2" customWidth="1"/>
    <col min="4873" max="4873" width="20.140625" style="2" customWidth="1"/>
    <col min="4874" max="4874" width="14" style="2" bestFit="1" customWidth="1"/>
    <col min="4875" max="4875" width="11.5703125" style="2" customWidth="1"/>
    <col min="4876" max="4876" width="11" style="2" bestFit="1" customWidth="1"/>
    <col min="4877" max="4877" width="17" style="2" customWidth="1"/>
    <col min="4878" max="4878" width="8.85546875" style="2"/>
    <col min="4879" max="4879" width="11.28515625" style="2" bestFit="1" customWidth="1"/>
    <col min="4880" max="4880" width="11" style="2" bestFit="1" customWidth="1"/>
    <col min="4881" max="4881" width="8.85546875" style="2"/>
    <col min="4882" max="4882" width="14" style="2" bestFit="1" customWidth="1"/>
    <col min="4883" max="4883" width="7.28515625" style="2" bestFit="1" customWidth="1"/>
    <col min="4884" max="4884" width="11.85546875" style="2" customWidth="1"/>
    <col min="4885" max="4885" width="11.140625" style="2" customWidth="1"/>
    <col min="4886" max="5120" width="8.85546875" style="2"/>
    <col min="5121" max="5121" width="25.140625" style="2" customWidth="1"/>
    <col min="5122" max="5122" width="16.7109375" style="2" bestFit="1" customWidth="1"/>
    <col min="5123" max="5123" width="9.7109375" style="2" customWidth="1"/>
    <col min="5124" max="5124" width="8.42578125" style="2" customWidth="1"/>
    <col min="5125" max="5125" width="12" style="2" bestFit="1" customWidth="1"/>
    <col min="5126" max="5127" width="9.7109375" style="2" customWidth="1"/>
    <col min="5128" max="5128" width="11.140625" style="2" customWidth="1"/>
    <col min="5129" max="5129" width="20.140625" style="2" customWidth="1"/>
    <col min="5130" max="5130" width="14" style="2" bestFit="1" customWidth="1"/>
    <col min="5131" max="5131" width="11.5703125" style="2" customWidth="1"/>
    <col min="5132" max="5132" width="11" style="2" bestFit="1" customWidth="1"/>
    <col min="5133" max="5133" width="17" style="2" customWidth="1"/>
    <col min="5134" max="5134" width="8.85546875" style="2"/>
    <col min="5135" max="5135" width="11.28515625" style="2" bestFit="1" customWidth="1"/>
    <col min="5136" max="5136" width="11" style="2" bestFit="1" customWidth="1"/>
    <col min="5137" max="5137" width="8.85546875" style="2"/>
    <col min="5138" max="5138" width="14" style="2" bestFit="1" customWidth="1"/>
    <col min="5139" max="5139" width="7.28515625" style="2" bestFit="1" customWidth="1"/>
    <col min="5140" max="5140" width="11.85546875" style="2" customWidth="1"/>
    <col min="5141" max="5141" width="11.140625" style="2" customWidth="1"/>
    <col min="5142" max="5376" width="8.85546875" style="2"/>
    <col min="5377" max="5377" width="25.140625" style="2" customWidth="1"/>
    <col min="5378" max="5378" width="16.7109375" style="2" bestFit="1" customWidth="1"/>
    <col min="5379" max="5379" width="9.7109375" style="2" customWidth="1"/>
    <col min="5380" max="5380" width="8.42578125" style="2" customWidth="1"/>
    <col min="5381" max="5381" width="12" style="2" bestFit="1" customWidth="1"/>
    <col min="5382" max="5383" width="9.7109375" style="2" customWidth="1"/>
    <col min="5384" max="5384" width="11.140625" style="2" customWidth="1"/>
    <col min="5385" max="5385" width="20.140625" style="2" customWidth="1"/>
    <col min="5386" max="5386" width="14" style="2" bestFit="1" customWidth="1"/>
    <col min="5387" max="5387" width="11.5703125" style="2" customWidth="1"/>
    <col min="5388" max="5388" width="11" style="2" bestFit="1" customWidth="1"/>
    <col min="5389" max="5389" width="17" style="2" customWidth="1"/>
    <col min="5390" max="5390" width="8.85546875" style="2"/>
    <col min="5391" max="5391" width="11.28515625" style="2" bestFit="1" customWidth="1"/>
    <col min="5392" max="5392" width="11" style="2" bestFit="1" customWidth="1"/>
    <col min="5393" max="5393" width="8.85546875" style="2"/>
    <col min="5394" max="5394" width="14" style="2" bestFit="1" customWidth="1"/>
    <col min="5395" max="5395" width="7.28515625" style="2" bestFit="1" customWidth="1"/>
    <col min="5396" max="5396" width="11.85546875" style="2" customWidth="1"/>
    <col min="5397" max="5397" width="11.140625" style="2" customWidth="1"/>
    <col min="5398" max="5632" width="8.85546875" style="2"/>
    <col min="5633" max="5633" width="25.140625" style="2" customWidth="1"/>
    <col min="5634" max="5634" width="16.7109375" style="2" bestFit="1" customWidth="1"/>
    <col min="5635" max="5635" width="9.7109375" style="2" customWidth="1"/>
    <col min="5636" max="5636" width="8.42578125" style="2" customWidth="1"/>
    <col min="5637" max="5637" width="12" style="2" bestFit="1" customWidth="1"/>
    <col min="5638" max="5639" width="9.7109375" style="2" customWidth="1"/>
    <col min="5640" max="5640" width="11.140625" style="2" customWidth="1"/>
    <col min="5641" max="5641" width="20.140625" style="2" customWidth="1"/>
    <col min="5642" max="5642" width="14" style="2" bestFit="1" customWidth="1"/>
    <col min="5643" max="5643" width="11.5703125" style="2" customWidth="1"/>
    <col min="5644" max="5644" width="11" style="2" bestFit="1" customWidth="1"/>
    <col min="5645" max="5645" width="17" style="2" customWidth="1"/>
    <col min="5646" max="5646" width="8.85546875" style="2"/>
    <col min="5647" max="5647" width="11.28515625" style="2" bestFit="1" customWidth="1"/>
    <col min="5648" max="5648" width="11" style="2" bestFit="1" customWidth="1"/>
    <col min="5649" max="5649" width="8.85546875" style="2"/>
    <col min="5650" max="5650" width="14" style="2" bestFit="1" customWidth="1"/>
    <col min="5651" max="5651" width="7.28515625" style="2" bestFit="1" customWidth="1"/>
    <col min="5652" max="5652" width="11.85546875" style="2" customWidth="1"/>
    <col min="5653" max="5653" width="11.140625" style="2" customWidth="1"/>
    <col min="5654" max="5888" width="8.85546875" style="2"/>
    <col min="5889" max="5889" width="25.140625" style="2" customWidth="1"/>
    <col min="5890" max="5890" width="16.7109375" style="2" bestFit="1" customWidth="1"/>
    <col min="5891" max="5891" width="9.7109375" style="2" customWidth="1"/>
    <col min="5892" max="5892" width="8.42578125" style="2" customWidth="1"/>
    <col min="5893" max="5893" width="12" style="2" bestFit="1" customWidth="1"/>
    <col min="5894" max="5895" width="9.7109375" style="2" customWidth="1"/>
    <col min="5896" max="5896" width="11.140625" style="2" customWidth="1"/>
    <col min="5897" max="5897" width="20.140625" style="2" customWidth="1"/>
    <col min="5898" max="5898" width="14" style="2" bestFit="1" customWidth="1"/>
    <col min="5899" max="5899" width="11.5703125" style="2" customWidth="1"/>
    <col min="5900" max="5900" width="11" style="2" bestFit="1" customWidth="1"/>
    <col min="5901" max="5901" width="17" style="2" customWidth="1"/>
    <col min="5902" max="5902" width="8.85546875" style="2"/>
    <col min="5903" max="5903" width="11.28515625" style="2" bestFit="1" customWidth="1"/>
    <col min="5904" max="5904" width="11" style="2" bestFit="1" customWidth="1"/>
    <col min="5905" max="5905" width="8.85546875" style="2"/>
    <col min="5906" max="5906" width="14" style="2" bestFit="1" customWidth="1"/>
    <col min="5907" max="5907" width="7.28515625" style="2" bestFit="1" customWidth="1"/>
    <col min="5908" max="5908" width="11.85546875" style="2" customWidth="1"/>
    <col min="5909" max="5909" width="11.140625" style="2" customWidth="1"/>
    <col min="5910" max="6144" width="8.85546875" style="2"/>
    <col min="6145" max="6145" width="25.140625" style="2" customWidth="1"/>
    <col min="6146" max="6146" width="16.7109375" style="2" bestFit="1" customWidth="1"/>
    <col min="6147" max="6147" width="9.7109375" style="2" customWidth="1"/>
    <col min="6148" max="6148" width="8.42578125" style="2" customWidth="1"/>
    <col min="6149" max="6149" width="12" style="2" bestFit="1" customWidth="1"/>
    <col min="6150" max="6151" width="9.7109375" style="2" customWidth="1"/>
    <col min="6152" max="6152" width="11.140625" style="2" customWidth="1"/>
    <col min="6153" max="6153" width="20.140625" style="2" customWidth="1"/>
    <col min="6154" max="6154" width="14" style="2" bestFit="1" customWidth="1"/>
    <col min="6155" max="6155" width="11.5703125" style="2" customWidth="1"/>
    <col min="6156" max="6156" width="11" style="2" bestFit="1" customWidth="1"/>
    <col min="6157" max="6157" width="17" style="2" customWidth="1"/>
    <col min="6158" max="6158" width="8.85546875" style="2"/>
    <col min="6159" max="6159" width="11.28515625" style="2" bestFit="1" customWidth="1"/>
    <col min="6160" max="6160" width="11" style="2" bestFit="1" customWidth="1"/>
    <col min="6161" max="6161" width="8.85546875" style="2"/>
    <col min="6162" max="6162" width="14" style="2" bestFit="1" customWidth="1"/>
    <col min="6163" max="6163" width="7.28515625" style="2" bestFit="1" customWidth="1"/>
    <col min="6164" max="6164" width="11.85546875" style="2" customWidth="1"/>
    <col min="6165" max="6165" width="11.140625" style="2" customWidth="1"/>
    <col min="6166" max="6400" width="8.85546875" style="2"/>
    <col min="6401" max="6401" width="25.140625" style="2" customWidth="1"/>
    <col min="6402" max="6402" width="16.7109375" style="2" bestFit="1" customWidth="1"/>
    <col min="6403" max="6403" width="9.7109375" style="2" customWidth="1"/>
    <col min="6404" max="6404" width="8.42578125" style="2" customWidth="1"/>
    <col min="6405" max="6405" width="12" style="2" bestFit="1" customWidth="1"/>
    <col min="6406" max="6407" width="9.7109375" style="2" customWidth="1"/>
    <col min="6408" max="6408" width="11.140625" style="2" customWidth="1"/>
    <col min="6409" max="6409" width="20.140625" style="2" customWidth="1"/>
    <col min="6410" max="6410" width="14" style="2" bestFit="1" customWidth="1"/>
    <col min="6411" max="6411" width="11.5703125" style="2" customWidth="1"/>
    <col min="6412" max="6412" width="11" style="2" bestFit="1" customWidth="1"/>
    <col min="6413" max="6413" width="17" style="2" customWidth="1"/>
    <col min="6414" max="6414" width="8.85546875" style="2"/>
    <col min="6415" max="6415" width="11.28515625" style="2" bestFit="1" customWidth="1"/>
    <col min="6416" max="6416" width="11" style="2" bestFit="1" customWidth="1"/>
    <col min="6417" max="6417" width="8.85546875" style="2"/>
    <col min="6418" max="6418" width="14" style="2" bestFit="1" customWidth="1"/>
    <col min="6419" max="6419" width="7.28515625" style="2" bestFit="1" customWidth="1"/>
    <col min="6420" max="6420" width="11.85546875" style="2" customWidth="1"/>
    <col min="6421" max="6421" width="11.140625" style="2" customWidth="1"/>
    <col min="6422" max="6656" width="8.85546875" style="2"/>
    <col min="6657" max="6657" width="25.140625" style="2" customWidth="1"/>
    <col min="6658" max="6658" width="16.7109375" style="2" bestFit="1" customWidth="1"/>
    <col min="6659" max="6659" width="9.7109375" style="2" customWidth="1"/>
    <col min="6660" max="6660" width="8.42578125" style="2" customWidth="1"/>
    <col min="6661" max="6661" width="12" style="2" bestFit="1" customWidth="1"/>
    <col min="6662" max="6663" width="9.7109375" style="2" customWidth="1"/>
    <col min="6664" max="6664" width="11.140625" style="2" customWidth="1"/>
    <col min="6665" max="6665" width="20.140625" style="2" customWidth="1"/>
    <col min="6666" max="6666" width="14" style="2" bestFit="1" customWidth="1"/>
    <col min="6667" max="6667" width="11.5703125" style="2" customWidth="1"/>
    <col min="6668" max="6668" width="11" style="2" bestFit="1" customWidth="1"/>
    <col min="6669" max="6669" width="17" style="2" customWidth="1"/>
    <col min="6670" max="6670" width="8.85546875" style="2"/>
    <col min="6671" max="6671" width="11.28515625" style="2" bestFit="1" customWidth="1"/>
    <col min="6672" max="6672" width="11" style="2" bestFit="1" customWidth="1"/>
    <col min="6673" max="6673" width="8.85546875" style="2"/>
    <col min="6674" max="6674" width="14" style="2" bestFit="1" customWidth="1"/>
    <col min="6675" max="6675" width="7.28515625" style="2" bestFit="1" customWidth="1"/>
    <col min="6676" max="6676" width="11.85546875" style="2" customWidth="1"/>
    <col min="6677" max="6677" width="11.140625" style="2" customWidth="1"/>
    <col min="6678" max="6912" width="8.85546875" style="2"/>
    <col min="6913" max="6913" width="25.140625" style="2" customWidth="1"/>
    <col min="6914" max="6914" width="16.7109375" style="2" bestFit="1" customWidth="1"/>
    <col min="6915" max="6915" width="9.7109375" style="2" customWidth="1"/>
    <col min="6916" max="6916" width="8.42578125" style="2" customWidth="1"/>
    <col min="6917" max="6917" width="12" style="2" bestFit="1" customWidth="1"/>
    <col min="6918" max="6919" width="9.7109375" style="2" customWidth="1"/>
    <col min="6920" max="6920" width="11.140625" style="2" customWidth="1"/>
    <col min="6921" max="6921" width="20.140625" style="2" customWidth="1"/>
    <col min="6922" max="6922" width="14" style="2" bestFit="1" customWidth="1"/>
    <col min="6923" max="6923" width="11.5703125" style="2" customWidth="1"/>
    <col min="6924" max="6924" width="11" style="2" bestFit="1" customWidth="1"/>
    <col min="6925" max="6925" width="17" style="2" customWidth="1"/>
    <col min="6926" max="6926" width="8.85546875" style="2"/>
    <col min="6927" max="6927" width="11.28515625" style="2" bestFit="1" customWidth="1"/>
    <col min="6928" max="6928" width="11" style="2" bestFit="1" customWidth="1"/>
    <col min="6929" max="6929" width="8.85546875" style="2"/>
    <col min="6930" max="6930" width="14" style="2" bestFit="1" customWidth="1"/>
    <col min="6931" max="6931" width="7.28515625" style="2" bestFit="1" customWidth="1"/>
    <col min="6932" max="6932" width="11.85546875" style="2" customWidth="1"/>
    <col min="6933" max="6933" width="11.140625" style="2" customWidth="1"/>
    <col min="6934" max="7168" width="8.85546875" style="2"/>
    <col min="7169" max="7169" width="25.140625" style="2" customWidth="1"/>
    <col min="7170" max="7170" width="16.7109375" style="2" bestFit="1" customWidth="1"/>
    <col min="7171" max="7171" width="9.7109375" style="2" customWidth="1"/>
    <col min="7172" max="7172" width="8.42578125" style="2" customWidth="1"/>
    <col min="7173" max="7173" width="12" style="2" bestFit="1" customWidth="1"/>
    <col min="7174" max="7175" width="9.7109375" style="2" customWidth="1"/>
    <col min="7176" max="7176" width="11.140625" style="2" customWidth="1"/>
    <col min="7177" max="7177" width="20.140625" style="2" customWidth="1"/>
    <col min="7178" max="7178" width="14" style="2" bestFit="1" customWidth="1"/>
    <col min="7179" max="7179" width="11.5703125" style="2" customWidth="1"/>
    <col min="7180" max="7180" width="11" style="2" bestFit="1" customWidth="1"/>
    <col min="7181" max="7181" width="17" style="2" customWidth="1"/>
    <col min="7182" max="7182" width="8.85546875" style="2"/>
    <col min="7183" max="7183" width="11.28515625" style="2" bestFit="1" customWidth="1"/>
    <col min="7184" max="7184" width="11" style="2" bestFit="1" customWidth="1"/>
    <col min="7185" max="7185" width="8.85546875" style="2"/>
    <col min="7186" max="7186" width="14" style="2" bestFit="1" customWidth="1"/>
    <col min="7187" max="7187" width="7.28515625" style="2" bestFit="1" customWidth="1"/>
    <col min="7188" max="7188" width="11.85546875" style="2" customWidth="1"/>
    <col min="7189" max="7189" width="11.140625" style="2" customWidth="1"/>
    <col min="7190" max="7424" width="8.85546875" style="2"/>
    <col min="7425" max="7425" width="25.140625" style="2" customWidth="1"/>
    <col min="7426" max="7426" width="16.7109375" style="2" bestFit="1" customWidth="1"/>
    <col min="7427" max="7427" width="9.7109375" style="2" customWidth="1"/>
    <col min="7428" max="7428" width="8.42578125" style="2" customWidth="1"/>
    <col min="7429" max="7429" width="12" style="2" bestFit="1" customWidth="1"/>
    <col min="7430" max="7431" width="9.7109375" style="2" customWidth="1"/>
    <col min="7432" max="7432" width="11.140625" style="2" customWidth="1"/>
    <col min="7433" max="7433" width="20.140625" style="2" customWidth="1"/>
    <col min="7434" max="7434" width="14" style="2" bestFit="1" customWidth="1"/>
    <col min="7435" max="7435" width="11.5703125" style="2" customWidth="1"/>
    <col min="7436" max="7436" width="11" style="2" bestFit="1" customWidth="1"/>
    <col min="7437" max="7437" width="17" style="2" customWidth="1"/>
    <col min="7438" max="7438" width="8.85546875" style="2"/>
    <col min="7439" max="7439" width="11.28515625" style="2" bestFit="1" customWidth="1"/>
    <col min="7440" max="7440" width="11" style="2" bestFit="1" customWidth="1"/>
    <col min="7441" max="7441" width="8.85546875" style="2"/>
    <col min="7442" max="7442" width="14" style="2" bestFit="1" customWidth="1"/>
    <col min="7443" max="7443" width="7.28515625" style="2" bestFit="1" customWidth="1"/>
    <col min="7444" max="7444" width="11.85546875" style="2" customWidth="1"/>
    <col min="7445" max="7445" width="11.140625" style="2" customWidth="1"/>
    <col min="7446" max="7680" width="8.85546875" style="2"/>
    <col min="7681" max="7681" width="25.140625" style="2" customWidth="1"/>
    <col min="7682" max="7682" width="16.7109375" style="2" bestFit="1" customWidth="1"/>
    <col min="7683" max="7683" width="9.7109375" style="2" customWidth="1"/>
    <col min="7684" max="7684" width="8.42578125" style="2" customWidth="1"/>
    <col min="7685" max="7685" width="12" style="2" bestFit="1" customWidth="1"/>
    <col min="7686" max="7687" width="9.7109375" style="2" customWidth="1"/>
    <col min="7688" max="7688" width="11.140625" style="2" customWidth="1"/>
    <col min="7689" max="7689" width="20.140625" style="2" customWidth="1"/>
    <col min="7690" max="7690" width="14" style="2" bestFit="1" customWidth="1"/>
    <col min="7691" max="7691" width="11.5703125" style="2" customWidth="1"/>
    <col min="7692" max="7692" width="11" style="2" bestFit="1" customWidth="1"/>
    <col min="7693" max="7693" width="17" style="2" customWidth="1"/>
    <col min="7694" max="7694" width="8.85546875" style="2"/>
    <col min="7695" max="7695" width="11.28515625" style="2" bestFit="1" customWidth="1"/>
    <col min="7696" max="7696" width="11" style="2" bestFit="1" customWidth="1"/>
    <col min="7697" max="7697" width="8.85546875" style="2"/>
    <col min="7698" max="7698" width="14" style="2" bestFit="1" customWidth="1"/>
    <col min="7699" max="7699" width="7.28515625" style="2" bestFit="1" customWidth="1"/>
    <col min="7700" max="7700" width="11.85546875" style="2" customWidth="1"/>
    <col min="7701" max="7701" width="11.140625" style="2" customWidth="1"/>
    <col min="7702" max="7936" width="8.85546875" style="2"/>
    <col min="7937" max="7937" width="25.140625" style="2" customWidth="1"/>
    <col min="7938" max="7938" width="16.7109375" style="2" bestFit="1" customWidth="1"/>
    <col min="7939" max="7939" width="9.7109375" style="2" customWidth="1"/>
    <col min="7940" max="7940" width="8.42578125" style="2" customWidth="1"/>
    <col min="7941" max="7941" width="12" style="2" bestFit="1" customWidth="1"/>
    <col min="7942" max="7943" width="9.7109375" style="2" customWidth="1"/>
    <col min="7944" max="7944" width="11.140625" style="2" customWidth="1"/>
    <col min="7945" max="7945" width="20.140625" style="2" customWidth="1"/>
    <col min="7946" max="7946" width="14" style="2" bestFit="1" customWidth="1"/>
    <col min="7947" max="7947" width="11.5703125" style="2" customWidth="1"/>
    <col min="7948" max="7948" width="11" style="2" bestFit="1" customWidth="1"/>
    <col min="7949" max="7949" width="17" style="2" customWidth="1"/>
    <col min="7950" max="7950" width="8.85546875" style="2"/>
    <col min="7951" max="7951" width="11.28515625" style="2" bestFit="1" customWidth="1"/>
    <col min="7952" max="7952" width="11" style="2" bestFit="1" customWidth="1"/>
    <col min="7953" max="7953" width="8.85546875" style="2"/>
    <col min="7954" max="7954" width="14" style="2" bestFit="1" customWidth="1"/>
    <col min="7955" max="7955" width="7.28515625" style="2" bestFit="1" customWidth="1"/>
    <col min="7956" max="7956" width="11.85546875" style="2" customWidth="1"/>
    <col min="7957" max="7957" width="11.140625" style="2" customWidth="1"/>
    <col min="7958" max="8192" width="8.85546875" style="2"/>
    <col min="8193" max="8193" width="25.140625" style="2" customWidth="1"/>
    <col min="8194" max="8194" width="16.7109375" style="2" bestFit="1" customWidth="1"/>
    <col min="8195" max="8195" width="9.7109375" style="2" customWidth="1"/>
    <col min="8196" max="8196" width="8.42578125" style="2" customWidth="1"/>
    <col min="8197" max="8197" width="12" style="2" bestFit="1" customWidth="1"/>
    <col min="8198" max="8199" width="9.7109375" style="2" customWidth="1"/>
    <col min="8200" max="8200" width="11.140625" style="2" customWidth="1"/>
    <col min="8201" max="8201" width="20.140625" style="2" customWidth="1"/>
    <col min="8202" max="8202" width="14" style="2" bestFit="1" customWidth="1"/>
    <col min="8203" max="8203" width="11.5703125" style="2" customWidth="1"/>
    <col min="8204" max="8204" width="11" style="2" bestFit="1" customWidth="1"/>
    <col min="8205" max="8205" width="17" style="2" customWidth="1"/>
    <col min="8206" max="8206" width="8.85546875" style="2"/>
    <col min="8207" max="8207" width="11.28515625" style="2" bestFit="1" customWidth="1"/>
    <col min="8208" max="8208" width="11" style="2" bestFit="1" customWidth="1"/>
    <col min="8209" max="8209" width="8.85546875" style="2"/>
    <col min="8210" max="8210" width="14" style="2" bestFit="1" customWidth="1"/>
    <col min="8211" max="8211" width="7.28515625" style="2" bestFit="1" customWidth="1"/>
    <col min="8212" max="8212" width="11.85546875" style="2" customWidth="1"/>
    <col min="8213" max="8213" width="11.140625" style="2" customWidth="1"/>
    <col min="8214" max="8448" width="8.85546875" style="2"/>
    <col min="8449" max="8449" width="25.140625" style="2" customWidth="1"/>
    <col min="8450" max="8450" width="16.7109375" style="2" bestFit="1" customWidth="1"/>
    <col min="8451" max="8451" width="9.7109375" style="2" customWidth="1"/>
    <col min="8452" max="8452" width="8.42578125" style="2" customWidth="1"/>
    <col min="8453" max="8453" width="12" style="2" bestFit="1" customWidth="1"/>
    <col min="8454" max="8455" width="9.7109375" style="2" customWidth="1"/>
    <col min="8456" max="8456" width="11.140625" style="2" customWidth="1"/>
    <col min="8457" max="8457" width="20.140625" style="2" customWidth="1"/>
    <col min="8458" max="8458" width="14" style="2" bestFit="1" customWidth="1"/>
    <col min="8459" max="8459" width="11.5703125" style="2" customWidth="1"/>
    <col min="8460" max="8460" width="11" style="2" bestFit="1" customWidth="1"/>
    <col min="8461" max="8461" width="17" style="2" customWidth="1"/>
    <col min="8462" max="8462" width="8.85546875" style="2"/>
    <col min="8463" max="8463" width="11.28515625" style="2" bestFit="1" customWidth="1"/>
    <col min="8464" max="8464" width="11" style="2" bestFit="1" customWidth="1"/>
    <col min="8465" max="8465" width="8.85546875" style="2"/>
    <col min="8466" max="8466" width="14" style="2" bestFit="1" customWidth="1"/>
    <col min="8467" max="8467" width="7.28515625" style="2" bestFit="1" customWidth="1"/>
    <col min="8468" max="8468" width="11.85546875" style="2" customWidth="1"/>
    <col min="8469" max="8469" width="11.140625" style="2" customWidth="1"/>
    <col min="8470" max="8704" width="8.85546875" style="2"/>
    <col min="8705" max="8705" width="25.140625" style="2" customWidth="1"/>
    <col min="8706" max="8706" width="16.7109375" style="2" bestFit="1" customWidth="1"/>
    <col min="8707" max="8707" width="9.7109375" style="2" customWidth="1"/>
    <col min="8708" max="8708" width="8.42578125" style="2" customWidth="1"/>
    <col min="8709" max="8709" width="12" style="2" bestFit="1" customWidth="1"/>
    <col min="8710" max="8711" width="9.7109375" style="2" customWidth="1"/>
    <col min="8712" max="8712" width="11.140625" style="2" customWidth="1"/>
    <col min="8713" max="8713" width="20.140625" style="2" customWidth="1"/>
    <col min="8714" max="8714" width="14" style="2" bestFit="1" customWidth="1"/>
    <col min="8715" max="8715" width="11.5703125" style="2" customWidth="1"/>
    <col min="8716" max="8716" width="11" style="2" bestFit="1" customWidth="1"/>
    <col min="8717" max="8717" width="17" style="2" customWidth="1"/>
    <col min="8718" max="8718" width="8.85546875" style="2"/>
    <col min="8719" max="8719" width="11.28515625" style="2" bestFit="1" customWidth="1"/>
    <col min="8720" max="8720" width="11" style="2" bestFit="1" customWidth="1"/>
    <col min="8721" max="8721" width="8.85546875" style="2"/>
    <col min="8722" max="8722" width="14" style="2" bestFit="1" customWidth="1"/>
    <col min="8723" max="8723" width="7.28515625" style="2" bestFit="1" customWidth="1"/>
    <col min="8724" max="8724" width="11.85546875" style="2" customWidth="1"/>
    <col min="8725" max="8725" width="11.140625" style="2" customWidth="1"/>
    <col min="8726" max="8960" width="8.85546875" style="2"/>
    <col min="8961" max="8961" width="25.140625" style="2" customWidth="1"/>
    <col min="8962" max="8962" width="16.7109375" style="2" bestFit="1" customWidth="1"/>
    <col min="8963" max="8963" width="9.7109375" style="2" customWidth="1"/>
    <col min="8964" max="8964" width="8.42578125" style="2" customWidth="1"/>
    <col min="8965" max="8965" width="12" style="2" bestFit="1" customWidth="1"/>
    <col min="8966" max="8967" width="9.7109375" style="2" customWidth="1"/>
    <col min="8968" max="8968" width="11.140625" style="2" customWidth="1"/>
    <col min="8969" max="8969" width="20.140625" style="2" customWidth="1"/>
    <col min="8970" max="8970" width="14" style="2" bestFit="1" customWidth="1"/>
    <col min="8971" max="8971" width="11.5703125" style="2" customWidth="1"/>
    <col min="8972" max="8972" width="11" style="2" bestFit="1" customWidth="1"/>
    <col min="8973" max="8973" width="17" style="2" customWidth="1"/>
    <col min="8974" max="8974" width="8.85546875" style="2"/>
    <col min="8975" max="8975" width="11.28515625" style="2" bestFit="1" customWidth="1"/>
    <col min="8976" max="8976" width="11" style="2" bestFit="1" customWidth="1"/>
    <col min="8977" max="8977" width="8.85546875" style="2"/>
    <col min="8978" max="8978" width="14" style="2" bestFit="1" customWidth="1"/>
    <col min="8979" max="8979" width="7.28515625" style="2" bestFit="1" customWidth="1"/>
    <col min="8980" max="8980" width="11.85546875" style="2" customWidth="1"/>
    <col min="8981" max="8981" width="11.140625" style="2" customWidth="1"/>
    <col min="8982" max="9216" width="8.85546875" style="2"/>
    <col min="9217" max="9217" width="25.140625" style="2" customWidth="1"/>
    <col min="9218" max="9218" width="16.7109375" style="2" bestFit="1" customWidth="1"/>
    <col min="9219" max="9219" width="9.7109375" style="2" customWidth="1"/>
    <col min="9220" max="9220" width="8.42578125" style="2" customWidth="1"/>
    <col min="9221" max="9221" width="12" style="2" bestFit="1" customWidth="1"/>
    <col min="9222" max="9223" width="9.7109375" style="2" customWidth="1"/>
    <col min="9224" max="9224" width="11.140625" style="2" customWidth="1"/>
    <col min="9225" max="9225" width="20.140625" style="2" customWidth="1"/>
    <col min="9226" max="9226" width="14" style="2" bestFit="1" customWidth="1"/>
    <col min="9227" max="9227" width="11.5703125" style="2" customWidth="1"/>
    <col min="9228" max="9228" width="11" style="2" bestFit="1" customWidth="1"/>
    <col min="9229" max="9229" width="17" style="2" customWidth="1"/>
    <col min="9230" max="9230" width="8.85546875" style="2"/>
    <col min="9231" max="9231" width="11.28515625" style="2" bestFit="1" customWidth="1"/>
    <col min="9232" max="9232" width="11" style="2" bestFit="1" customWidth="1"/>
    <col min="9233" max="9233" width="8.85546875" style="2"/>
    <col min="9234" max="9234" width="14" style="2" bestFit="1" customWidth="1"/>
    <col min="9235" max="9235" width="7.28515625" style="2" bestFit="1" customWidth="1"/>
    <col min="9236" max="9236" width="11.85546875" style="2" customWidth="1"/>
    <col min="9237" max="9237" width="11.140625" style="2" customWidth="1"/>
    <col min="9238" max="9472" width="8.85546875" style="2"/>
    <col min="9473" max="9473" width="25.140625" style="2" customWidth="1"/>
    <col min="9474" max="9474" width="16.7109375" style="2" bestFit="1" customWidth="1"/>
    <col min="9475" max="9475" width="9.7109375" style="2" customWidth="1"/>
    <col min="9476" max="9476" width="8.42578125" style="2" customWidth="1"/>
    <col min="9477" max="9477" width="12" style="2" bestFit="1" customWidth="1"/>
    <col min="9478" max="9479" width="9.7109375" style="2" customWidth="1"/>
    <col min="9480" max="9480" width="11.140625" style="2" customWidth="1"/>
    <col min="9481" max="9481" width="20.140625" style="2" customWidth="1"/>
    <col min="9482" max="9482" width="14" style="2" bestFit="1" customWidth="1"/>
    <col min="9483" max="9483" width="11.5703125" style="2" customWidth="1"/>
    <col min="9484" max="9484" width="11" style="2" bestFit="1" customWidth="1"/>
    <col min="9485" max="9485" width="17" style="2" customWidth="1"/>
    <col min="9486" max="9486" width="8.85546875" style="2"/>
    <col min="9487" max="9487" width="11.28515625" style="2" bestFit="1" customWidth="1"/>
    <col min="9488" max="9488" width="11" style="2" bestFit="1" customWidth="1"/>
    <col min="9489" max="9489" width="8.85546875" style="2"/>
    <col min="9490" max="9490" width="14" style="2" bestFit="1" customWidth="1"/>
    <col min="9491" max="9491" width="7.28515625" style="2" bestFit="1" customWidth="1"/>
    <col min="9492" max="9492" width="11.85546875" style="2" customWidth="1"/>
    <col min="9493" max="9493" width="11.140625" style="2" customWidth="1"/>
    <col min="9494" max="9728" width="8.85546875" style="2"/>
    <col min="9729" max="9729" width="25.140625" style="2" customWidth="1"/>
    <col min="9730" max="9730" width="16.7109375" style="2" bestFit="1" customWidth="1"/>
    <col min="9731" max="9731" width="9.7109375" style="2" customWidth="1"/>
    <col min="9732" max="9732" width="8.42578125" style="2" customWidth="1"/>
    <col min="9733" max="9733" width="12" style="2" bestFit="1" customWidth="1"/>
    <col min="9734" max="9735" width="9.7109375" style="2" customWidth="1"/>
    <col min="9736" max="9736" width="11.140625" style="2" customWidth="1"/>
    <col min="9737" max="9737" width="20.140625" style="2" customWidth="1"/>
    <col min="9738" max="9738" width="14" style="2" bestFit="1" customWidth="1"/>
    <col min="9739" max="9739" width="11.5703125" style="2" customWidth="1"/>
    <col min="9740" max="9740" width="11" style="2" bestFit="1" customWidth="1"/>
    <col min="9741" max="9741" width="17" style="2" customWidth="1"/>
    <col min="9742" max="9742" width="8.85546875" style="2"/>
    <col min="9743" max="9743" width="11.28515625" style="2" bestFit="1" customWidth="1"/>
    <col min="9744" max="9744" width="11" style="2" bestFit="1" customWidth="1"/>
    <col min="9745" max="9745" width="8.85546875" style="2"/>
    <col min="9746" max="9746" width="14" style="2" bestFit="1" customWidth="1"/>
    <col min="9747" max="9747" width="7.28515625" style="2" bestFit="1" customWidth="1"/>
    <col min="9748" max="9748" width="11.85546875" style="2" customWidth="1"/>
    <col min="9749" max="9749" width="11.140625" style="2" customWidth="1"/>
    <col min="9750" max="9984" width="8.85546875" style="2"/>
    <col min="9985" max="9985" width="25.140625" style="2" customWidth="1"/>
    <col min="9986" max="9986" width="16.7109375" style="2" bestFit="1" customWidth="1"/>
    <col min="9987" max="9987" width="9.7109375" style="2" customWidth="1"/>
    <col min="9988" max="9988" width="8.42578125" style="2" customWidth="1"/>
    <col min="9989" max="9989" width="12" style="2" bestFit="1" customWidth="1"/>
    <col min="9990" max="9991" width="9.7109375" style="2" customWidth="1"/>
    <col min="9992" max="9992" width="11.140625" style="2" customWidth="1"/>
    <col min="9993" max="9993" width="20.140625" style="2" customWidth="1"/>
    <col min="9994" max="9994" width="14" style="2" bestFit="1" customWidth="1"/>
    <col min="9995" max="9995" width="11.5703125" style="2" customWidth="1"/>
    <col min="9996" max="9996" width="11" style="2" bestFit="1" customWidth="1"/>
    <col min="9997" max="9997" width="17" style="2" customWidth="1"/>
    <col min="9998" max="9998" width="8.85546875" style="2"/>
    <col min="9999" max="9999" width="11.28515625" style="2" bestFit="1" customWidth="1"/>
    <col min="10000" max="10000" width="11" style="2" bestFit="1" customWidth="1"/>
    <col min="10001" max="10001" width="8.85546875" style="2"/>
    <col min="10002" max="10002" width="14" style="2" bestFit="1" customWidth="1"/>
    <col min="10003" max="10003" width="7.28515625" style="2" bestFit="1" customWidth="1"/>
    <col min="10004" max="10004" width="11.85546875" style="2" customWidth="1"/>
    <col min="10005" max="10005" width="11.140625" style="2" customWidth="1"/>
    <col min="10006" max="10240" width="8.85546875" style="2"/>
    <col min="10241" max="10241" width="25.140625" style="2" customWidth="1"/>
    <col min="10242" max="10242" width="16.7109375" style="2" bestFit="1" customWidth="1"/>
    <col min="10243" max="10243" width="9.7109375" style="2" customWidth="1"/>
    <col min="10244" max="10244" width="8.42578125" style="2" customWidth="1"/>
    <col min="10245" max="10245" width="12" style="2" bestFit="1" customWidth="1"/>
    <col min="10246" max="10247" width="9.7109375" style="2" customWidth="1"/>
    <col min="10248" max="10248" width="11.140625" style="2" customWidth="1"/>
    <col min="10249" max="10249" width="20.140625" style="2" customWidth="1"/>
    <col min="10250" max="10250" width="14" style="2" bestFit="1" customWidth="1"/>
    <col min="10251" max="10251" width="11.5703125" style="2" customWidth="1"/>
    <col min="10252" max="10252" width="11" style="2" bestFit="1" customWidth="1"/>
    <col min="10253" max="10253" width="17" style="2" customWidth="1"/>
    <col min="10254" max="10254" width="8.85546875" style="2"/>
    <col min="10255" max="10255" width="11.28515625" style="2" bestFit="1" customWidth="1"/>
    <col min="10256" max="10256" width="11" style="2" bestFit="1" customWidth="1"/>
    <col min="10257" max="10257" width="8.85546875" style="2"/>
    <col min="10258" max="10258" width="14" style="2" bestFit="1" customWidth="1"/>
    <col min="10259" max="10259" width="7.28515625" style="2" bestFit="1" customWidth="1"/>
    <col min="10260" max="10260" width="11.85546875" style="2" customWidth="1"/>
    <col min="10261" max="10261" width="11.140625" style="2" customWidth="1"/>
    <col min="10262" max="10496" width="8.85546875" style="2"/>
    <col min="10497" max="10497" width="25.140625" style="2" customWidth="1"/>
    <col min="10498" max="10498" width="16.7109375" style="2" bestFit="1" customWidth="1"/>
    <col min="10499" max="10499" width="9.7109375" style="2" customWidth="1"/>
    <col min="10500" max="10500" width="8.42578125" style="2" customWidth="1"/>
    <col min="10501" max="10501" width="12" style="2" bestFit="1" customWidth="1"/>
    <col min="10502" max="10503" width="9.7109375" style="2" customWidth="1"/>
    <col min="10504" max="10504" width="11.140625" style="2" customWidth="1"/>
    <col min="10505" max="10505" width="20.140625" style="2" customWidth="1"/>
    <col min="10506" max="10506" width="14" style="2" bestFit="1" customWidth="1"/>
    <col min="10507" max="10507" width="11.5703125" style="2" customWidth="1"/>
    <col min="10508" max="10508" width="11" style="2" bestFit="1" customWidth="1"/>
    <col min="10509" max="10509" width="17" style="2" customWidth="1"/>
    <col min="10510" max="10510" width="8.85546875" style="2"/>
    <col min="10511" max="10511" width="11.28515625" style="2" bestFit="1" customWidth="1"/>
    <col min="10512" max="10512" width="11" style="2" bestFit="1" customWidth="1"/>
    <col min="10513" max="10513" width="8.85546875" style="2"/>
    <col min="10514" max="10514" width="14" style="2" bestFit="1" customWidth="1"/>
    <col min="10515" max="10515" width="7.28515625" style="2" bestFit="1" customWidth="1"/>
    <col min="10516" max="10516" width="11.85546875" style="2" customWidth="1"/>
    <col min="10517" max="10517" width="11.140625" style="2" customWidth="1"/>
    <col min="10518" max="10752" width="8.85546875" style="2"/>
    <col min="10753" max="10753" width="25.140625" style="2" customWidth="1"/>
    <col min="10754" max="10754" width="16.7109375" style="2" bestFit="1" customWidth="1"/>
    <col min="10755" max="10755" width="9.7109375" style="2" customWidth="1"/>
    <col min="10756" max="10756" width="8.42578125" style="2" customWidth="1"/>
    <col min="10757" max="10757" width="12" style="2" bestFit="1" customWidth="1"/>
    <col min="10758" max="10759" width="9.7109375" style="2" customWidth="1"/>
    <col min="10760" max="10760" width="11.140625" style="2" customWidth="1"/>
    <col min="10761" max="10761" width="20.140625" style="2" customWidth="1"/>
    <col min="10762" max="10762" width="14" style="2" bestFit="1" customWidth="1"/>
    <col min="10763" max="10763" width="11.5703125" style="2" customWidth="1"/>
    <col min="10764" max="10764" width="11" style="2" bestFit="1" customWidth="1"/>
    <col min="10765" max="10765" width="17" style="2" customWidth="1"/>
    <col min="10766" max="10766" width="8.85546875" style="2"/>
    <col min="10767" max="10767" width="11.28515625" style="2" bestFit="1" customWidth="1"/>
    <col min="10768" max="10768" width="11" style="2" bestFit="1" customWidth="1"/>
    <col min="10769" max="10769" width="8.85546875" style="2"/>
    <col min="10770" max="10770" width="14" style="2" bestFit="1" customWidth="1"/>
    <col min="10771" max="10771" width="7.28515625" style="2" bestFit="1" customWidth="1"/>
    <col min="10772" max="10772" width="11.85546875" style="2" customWidth="1"/>
    <col min="10773" max="10773" width="11.140625" style="2" customWidth="1"/>
    <col min="10774" max="11008" width="8.85546875" style="2"/>
    <col min="11009" max="11009" width="25.140625" style="2" customWidth="1"/>
    <col min="11010" max="11010" width="16.7109375" style="2" bestFit="1" customWidth="1"/>
    <col min="11011" max="11011" width="9.7109375" style="2" customWidth="1"/>
    <col min="11012" max="11012" width="8.42578125" style="2" customWidth="1"/>
    <col min="11013" max="11013" width="12" style="2" bestFit="1" customWidth="1"/>
    <col min="11014" max="11015" width="9.7109375" style="2" customWidth="1"/>
    <col min="11016" max="11016" width="11.140625" style="2" customWidth="1"/>
    <col min="11017" max="11017" width="20.140625" style="2" customWidth="1"/>
    <col min="11018" max="11018" width="14" style="2" bestFit="1" customWidth="1"/>
    <col min="11019" max="11019" width="11.5703125" style="2" customWidth="1"/>
    <col min="11020" max="11020" width="11" style="2" bestFit="1" customWidth="1"/>
    <col min="11021" max="11021" width="17" style="2" customWidth="1"/>
    <col min="11022" max="11022" width="8.85546875" style="2"/>
    <col min="11023" max="11023" width="11.28515625" style="2" bestFit="1" customWidth="1"/>
    <col min="11024" max="11024" width="11" style="2" bestFit="1" customWidth="1"/>
    <col min="11025" max="11025" width="8.85546875" style="2"/>
    <col min="11026" max="11026" width="14" style="2" bestFit="1" customWidth="1"/>
    <col min="11027" max="11027" width="7.28515625" style="2" bestFit="1" customWidth="1"/>
    <col min="11028" max="11028" width="11.85546875" style="2" customWidth="1"/>
    <col min="11029" max="11029" width="11.140625" style="2" customWidth="1"/>
    <col min="11030" max="11264" width="8.85546875" style="2"/>
    <col min="11265" max="11265" width="25.140625" style="2" customWidth="1"/>
    <col min="11266" max="11266" width="16.7109375" style="2" bestFit="1" customWidth="1"/>
    <col min="11267" max="11267" width="9.7109375" style="2" customWidth="1"/>
    <col min="11268" max="11268" width="8.42578125" style="2" customWidth="1"/>
    <col min="11269" max="11269" width="12" style="2" bestFit="1" customWidth="1"/>
    <col min="11270" max="11271" width="9.7109375" style="2" customWidth="1"/>
    <col min="11272" max="11272" width="11.140625" style="2" customWidth="1"/>
    <col min="11273" max="11273" width="20.140625" style="2" customWidth="1"/>
    <col min="11274" max="11274" width="14" style="2" bestFit="1" customWidth="1"/>
    <col min="11275" max="11275" width="11.5703125" style="2" customWidth="1"/>
    <col min="11276" max="11276" width="11" style="2" bestFit="1" customWidth="1"/>
    <col min="11277" max="11277" width="17" style="2" customWidth="1"/>
    <col min="11278" max="11278" width="8.85546875" style="2"/>
    <col min="11279" max="11279" width="11.28515625" style="2" bestFit="1" customWidth="1"/>
    <col min="11280" max="11280" width="11" style="2" bestFit="1" customWidth="1"/>
    <col min="11281" max="11281" width="8.85546875" style="2"/>
    <col min="11282" max="11282" width="14" style="2" bestFit="1" customWidth="1"/>
    <col min="11283" max="11283" width="7.28515625" style="2" bestFit="1" customWidth="1"/>
    <col min="11284" max="11284" width="11.85546875" style="2" customWidth="1"/>
    <col min="11285" max="11285" width="11.140625" style="2" customWidth="1"/>
    <col min="11286" max="11520" width="8.85546875" style="2"/>
    <col min="11521" max="11521" width="25.140625" style="2" customWidth="1"/>
    <col min="11522" max="11522" width="16.7109375" style="2" bestFit="1" customWidth="1"/>
    <col min="11523" max="11523" width="9.7109375" style="2" customWidth="1"/>
    <col min="11524" max="11524" width="8.42578125" style="2" customWidth="1"/>
    <col min="11525" max="11525" width="12" style="2" bestFit="1" customWidth="1"/>
    <col min="11526" max="11527" width="9.7109375" style="2" customWidth="1"/>
    <col min="11528" max="11528" width="11.140625" style="2" customWidth="1"/>
    <col min="11529" max="11529" width="20.140625" style="2" customWidth="1"/>
    <col min="11530" max="11530" width="14" style="2" bestFit="1" customWidth="1"/>
    <col min="11531" max="11531" width="11.5703125" style="2" customWidth="1"/>
    <col min="11532" max="11532" width="11" style="2" bestFit="1" customWidth="1"/>
    <col min="11533" max="11533" width="17" style="2" customWidth="1"/>
    <col min="11534" max="11534" width="8.85546875" style="2"/>
    <col min="11535" max="11535" width="11.28515625" style="2" bestFit="1" customWidth="1"/>
    <col min="11536" max="11536" width="11" style="2" bestFit="1" customWidth="1"/>
    <col min="11537" max="11537" width="8.85546875" style="2"/>
    <col min="11538" max="11538" width="14" style="2" bestFit="1" customWidth="1"/>
    <col min="11539" max="11539" width="7.28515625" style="2" bestFit="1" customWidth="1"/>
    <col min="11540" max="11540" width="11.85546875" style="2" customWidth="1"/>
    <col min="11541" max="11541" width="11.140625" style="2" customWidth="1"/>
    <col min="11542" max="11776" width="8.85546875" style="2"/>
    <col min="11777" max="11777" width="25.140625" style="2" customWidth="1"/>
    <col min="11778" max="11778" width="16.7109375" style="2" bestFit="1" customWidth="1"/>
    <col min="11779" max="11779" width="9.7109375" style="2" customWidth="1"/>
    <col min="11780" max="11780" width="8.42578125" style="2" customWidth="1"/>
    <col min="11781" max="11781" width="12" style="2" bestFit="1" customWidth="1"/>
    <col min="11782" max="11783" width="9.7109375" style="2" customWidth="1"/>
    <col min="11784" max="11784" width="11.140625" style="2" customWidth="1"/>
    <col min="11785" max="11785" width="20.140625" style="2" customWidth="1"/>
    <col min="11786" max="11786" width="14" style="2" bestFit="1" customWidth="1"/>
    <col min="11787" max="11787" width="11.5703125" style="2" customWidth="1"/>
    <col min="11788" max="11788" width="11" style="2" bestFit="1" customWidth="1"/>
    <col min="11789" max="11789" width="17" style="2" customWidth="1"/>
    <col min="11790" max="11790" width="8.85546875" style="2"/>
    <col min="11791" max="11791" width="11.28515625" style="2" bestFit="1" customWidth="1"/>
    <col min="11792" max="11792" width="11" style="2" bestFit="1" customWidth="1"/>
    <col min="11793" max="11793" width="8.85546875" style="2"/>
    <col min="11794" max="11794" width="14" style="2" bestFit="1" customWidth="1"/>
    <col min="11795" max="11795" width="7.28515625" style="2" bestFit="1" customWidth="1"/>
    <col min="11796" max="11796" width="11.85546875" style="2" customWidth="1"/>
    <col min="11797" max="11797" width="11.140625" style="2" customWidth="1"/>
    <col min="11798" max="12032" width="8.85546875" style="2"/>
    <col min="12033" max="12033" width="25.140625" style="2" customWidth="1"/>
    <col min="12034" max="12034" width="16.7109375" style="2" bestFit="1" customWidth="1"/>
    <col min="12035" max="12035" width="9.7109375" style="2" customWidth="1"/>
    <col min="12036" max="12036" width="8.42578125" style="2" customWidth="1"/>
    <col min="12037" max="12037" width="12" style="2" bestFit="1" customWidth="1"/>
    <col min="12038" max="12039" width="9.7109375" style="2" customWidth="1"/>
    <col min="12040" max="12040" width="11.140625" style="2" customWidth="1"/>
    <col min="12041" max="12041" width="20.140625" style="2" customWidth="1"/>
    <col min="12042" max="12042" width="14" style="2" bestFit="1" customWidth="1"/>
    <col min="12043" max="12043" width="11.5703125" style="2" customWidth="1"/>
    <col min="12044" max="12044" width="11" style="2" bestFit="1" customWidth="1"/>
    <col min="12045" max="12045" width="17" style="2" customWidth="1"/>
    <col min="12046" max="12046" width="8.85546875" style="2"/>
    <col min="12047" max="12047" width="11.28515625" style="2" bestFit="1" customWidth="1"/>
    <col min="12048" max="12048" width="11" style="2" bestFit="1" customWidth="1"/>
    <col min="12049" max="12049" width="8.85546875" style="2"/>
    <col min="12050" max="12050" width="14" style="2" bestFit="1" customWidth="1"/>
    <col min="12051" max="12051" width="7.28515625" style="2" bestFit="1" customWidth="1"/>
    <col min="12052" max="12052" width="11.85546875" style="2" customWidth="1"/>
    <col min="12053" max="12053" width="11.140625" style="2" customWidth="1"/>
    <col min="12054" max="12288" width="8.85546875" style="2"/>
    <col min="12289" max="12289" width="25.140625" style="2" customWidth="1"/>
    <col min="12290" max="12290" width="16.7109375" style="2" bestFit="1" customWidth="1"/>
    <col min="12291" max="12291" width="9.7109375" style="2" customWidth="1"/>
    <col min="12292" max="12292" width="8.42578125" style="2" customWidth="1"/>
    <col min="12293" max="12293" width="12" style="2" bestFit="1" customWidth="1"/>
    <col min="12294" max="12295" width="9.7109375" style="2" customWidth="1"/>
    <col min="12296" max="12296" width="11.140625" style="2" customWidth="1"/>
    <col min="12297" max="12297" width="20.140625" style="2" customWidth="1"/>
    <col min="12298" max="12298" width="14" style="2" bestFit="1" customWidth="1"/>
    <col min="12299" max="12299" width="11.5703125" style="2" customWidth="1"/>
    <col min="12300" max="12300" width="11" style="2" bestFit="1" customWidth="1"/>
    <col min="12301" max="12301" width="17" style="2" customWidth="1"/>
    <col min="12302" max="12302" width="8.85546875" style="2"/>
    <col min="12303" max="12303" width="11.28515625" style="2" bestFit="1" customWidth="1"/>
    <col min="12304" max="12304" width="11" style="2" bestFit="1" customWidth="1"/>
    <col min="12305" max="12305" width="8.85546875" style="2"/>
    <col min="12306" max="12306" width="14" style="2" bestFit="1" customWidth="1"/>
    <col min="12307" max="12307" width="7.28515625" style="2" bestFit="1" customWidth="1"/>
    <col min="12308" max="12308" width="11.85546875" style="2" customWidth="1"/>
    <col min="12309" max="12309" width="11.140625" style="2" customWidth="1"/>
    <col min="12310" max="12544" width="8.85546875" style="2"/>
    <col min="12545" max="12545" width="25.140625" style="2" customWidth="1"/>
    <col min="12546" max="12546" width="16.7109375" style="2" bestFit="1" customWidth="1"/>
    <col min="12547" max="12547" width="9.7109375" style="2" customWidth="1"/>
    <col min="12548" max="12548" width="8.42578125" style="2" customWidth="1"/>
    <col min="12549" max="12549" width="12" style="2" bestFit="1" customWidth="1"/>
    <col min="12550" max="12551" width="9.7109375" style="2" customWidth="1"/>
    <col min="12552" max="12552" width="11.140625" style="2" customWidth="1"/>
    <col min="12553" max="12553" width="20.140625" style="2" customWidth="1"/>
    <col min="12554" max="12554" width="14" style="2" bestFit="1" customWidth="1"/>
    <col min="12555" max="12555" width="11.5703125" style="2" customWidth="1"/>
    <col min="12556" max="12556" width="11" style="2" bestFit="1" customWidth="1"/>
    <col min="12557" max="12557" width="17" style="2" customWidth="1"/>
    <col min="12558" max="12558" width="8.85546875" style="2"/>
    <col min="12559" max="12559" width="11.28515625" style="2" bestFit="1" customWidth="1"/>
    <col min="12560" max="12560" width="11" style="2" bestFit="1" customWidth="1"/>
    <col min="12561" max="12561" width="8.85546875" style="2"/>
    <col min="12562" max="12562" width="14" style="2" bestFit="1" customWidth="1"/>
    <col min="12563" max="12563" width="7.28515625" style="2" bestFit="1" customWidth="1"/>
    <col min="12564" max="12564" width="11.85546875" style="2" customWidth="1"/>
    <col min="12565" max="12565" width="11.140625" style="2" customWidth="1"/>
    <col min="12566" max="12800" width="8.85546875" style="2"/>
    <col min="12801" max="12801" width="25.140625" style="2" customWidth="1"/>
    <col min="12802" max="12802" width="16.7109375" style="2" bestFit="1" customWidth="1"/>
    <col min="12803" max="12803" width="9.7109375" style="2" customWidth="1"/>
    <col min="12804" max="12804" width="8.42578125" style="2" customWidth="1"/>
    <col min="12805" max="12805" width="12" style="2" bestFit="1" customWidth="1"/>
    <col min="12806" max="12807" width="9.7109375" style="2" customWidth="1"/>
    <col min="12808" max="12808" width="11.140625" style="2" customWidth="1"/>
    <col min="12809" max="12809" width="20.140625" style="2" customWidth="1"/>
    <col min="12810" max="12810" width="14" style="2" bestFit="1" customWidth="1"/>
    <col min="12811" max="12811" width="11.5703125" style="2" customWidth="1"/>
    <col min="12812" max="12812" width="11" style="2" bestFit="1" customWidth="1"/>
    <col min="12813" max="12813" width="17" style="2" customWidth="1"/>
    <col min="12814" max="12814" width="8.85546875" style="2"/>
    <col min="12815" max="12815" width="11.28515625" style="2" bestFit="1" customWidth="1"/>
    <col min="12816" max="12816" width="11" style="2" bestFit="1" customWidth="1"/>
    <col min="12817" max="12817" width="8.85546875" style="2"/>
    <col min="12818" max="12818" width="14" style="2" bestFit="1" customWidth="1"/>
    <col min="12819" max="12819" width="7.28515625" style="2" bestFit="1" customWidth="1"/>
    <col min="12820" max="12820" width="11.85546875" style="2" customWidth="1"/>
    <col min="12821" max="12821" width="11.140625" style="2" customWidth="1"/>
    <col min="12822" max="13056" width="8.85546875" style="2"/>
    <col min="13057" max="13057" width="25.140625" style="2" customWidth="1"/>
    <col min="13058" max="13058" width="16.7109375" style="2" bestFit="1" customWidth="1"/>
    <col min="13059" max="13059" width="9.7109375" style="2" customWidth="1"/>
    <col min="13060" max="13060" width="8.42578125" style="2" customWidth="1"/>
    <col min="13061" max="13061" width="12" style="2" bestFit="1" customWidth="1"/>
    <col min="13062" max="13063" width="9.7109375" style="2" customWidth="1"/>
    <col min="13064" max="13064" width="11.140625" style="2" customWidth="1"/>
    <col min="13065" max="13065" width="20.140625" style="2" customWidth="1"/>
    <col min="13066" max="13066" width="14" style="2" bestFit="1" customWidth="1"/>
    <col min="13067" max="13067" width="11.5703125" style="2" customWidth="1"/>
    <col min="13068" max="13068" width="11" style="2" bestFit="1" customWidth="1"/>
    <col min="13069" max="13069" width="17" style="2" customWidth="1"/>
    <col min="13070" max="13070" width="8.85546875" style="2"/>
    <col min="13071" max="13071" width="11.28515625" style="2" bestFit="1" customWidth="1"/>
    <col min="13072" max="13072" width="11" style="2" bestFit="1" customWidth="1"/>
    <col min="13073" max="13073" width="8.85546875" style="2"/>
    <col min="13074" max="13074" width="14" style="2" bestFit="1" customWidth="1"/>
    <col min="13075" max="13075" width="7.28515625" style="2" bestFit="1" customWidth="1"/>
    <col min="13076" max="13076" width="11.85546875" style="2" customWidth="1"/>
    <col min="13077" max="13077" width="11.140625" style="2" customWidth="1"/>
    <col min="13078" max="13312" width="8.85546875" style="2"/>
    <col min="13313" max="13313" width="25.140625" style="2" customWidth="1"/>
    <col min="13314" max="13314" width="16.7109375" style="2" bestFit="1" customWidth="1"/>
    <col min="13315" max="13315" width="9.7109375" style="2" customWidth="1"/>
    <col min="13316" max="13316" width="8.42578125" style="2" customWidth="1"/>
    <col min="13317" max="13317" width="12" style="2" bestFit="1" customWidth="1"/>
    <col min="13318" max="13319" width="9.7109375" style="2" customWidth="1"/>
    <col min="13320" max="13320" width="11.140625" style="2" customWidth="1"/>
    <col min="13321" max="13321" width="20.140625" style="2" customWidth="1"/>
    <col min="13322" max="13322" width="14" style="2" bestFit="1" customWidth="1"/>
    <col min="13323" max="13323" width="11.5703125" style="2" customWidth="1"/>
    <col min="13324" max="13324" width="11" style="2" bestFit="1" customWidth="1"/>
    <col min="13325" max="13325" width="17" style="2" customWidth="1"/>
    <col min="13326" max="13326" width="8.85546875" style="2"/>
    <col min="13327" max="13327" width="11.28515625" style="2" bestFit="1" customWidth="1"/>
    <col min="13328" max="13328" width="11" style="2" bestFit="1" customWidth="1"/>
    <col min="13329" max="13329" width="8.85546875" style="2"/>
    <col min="13330" max="13330" width="14" style="2" bestFit="1" customWidth="1"/>
    <col min="13331" max="13331" width="7.28515625" style="2" bestFit="1" customWidth="1"/>
    <col min="13332" max="13332" width="11.85546875" style="2" customWidth="1"/>
    <col min="13333" max="13333" width="11.140625" style="2" customWidth="1"/>
    <col min="13334" max="13568" width="8.85546875" style="2"/>
    <col min="13569" max="13569" width="25.140625" style="2" customWidth="1"/>
    <col min="13570" max="13570" width="16.7109375" style="2" bestFit="1" customWidth="1"/>
    <col min="13571" max="13571" width="9.7109375" style="2" customWidth="1"/>
    <col min="13572" max="13572" width="8.42578125" style="2" customWidth="1"/>
    <col min="13573" max="13573" width="12" style="2" bestFit="1" customWidth="1"/>
    <col min="13574" max="13575" width="9.7109375" style="2" customWidth="1"/>
    <col min="13576" max="13576" width="11.140625" style="2" customWidth="1"/>
    <col min="13577" max="13577" width="20.140625" style="2" customWidth="1"/>
    <col min="13578" max="13578" width="14" style="2" bestFit="1" customWidth="1"/>
    <col min="13579" max="13579" width="11.5703125" style="2" customWidth="1"/>
    <col min="13580" max="13580" width="11" style="2" bestFit="1" customWidth="1"/>
    <col min="13581" max="13581" width="17" style="2" customWidth="1"/>
    <col min="13582" max="13582" width="8.85546875" style="2"/>
    <col min="13583" max="13583" width="11.28515625" style="2" bestFit="1" customWidth="1"/>
    <col min="13584" max="13584" width="11" style="2" bestFit="1" customWidth="1"/>
    <col min="13585" max="13585" width="8.85546875" style="2"/>
    <col min="13586" max="13586" width="14" style="2" bestFit="1" customWidth="1"/>
    <col min="13587" max="13587" width="7.28515625" style="2" bestFit="1" customWidth="1"/>
    <col min="13588" max="13588" width="11.85546875" style="2" customWidth="1"/>
    <col min="13589" max="13589" width="11.140625" style="2" customWidth="1"/>
    <col min="13590" max="13824" width="8.85546875" style="2"/>
    <col min="13825" max="13825" width="25.140625" style="2" customWidth="1"/>
    <col min="13826" max="13826" width="16.7109375" style="2" bestFit="1" customWidth="1"/>
    <col min="13827" max="13827" width="9.7109375" style="2" customWidth="1"/>
    <col min="13828" max="13828" width="8.42578125" style="2" customWidth="1"/>
    <col min="13829" max="13829" width="12" style="2" bestFit="1" customWidth="1"/>
    <col min="13830" max="13831" width="9.7109375" style="2" customWidth="1"/>
    <col min="13832" max="13832" width="11.140625" style="2" customWidth="1"/>
    <col min="13833" max="13833" width="20.140625" style="2" customWidth="1"/>
    <col min="13834" max="13834" width="14" style="2" bestFit="1" customWidth="1"/>
    <col min="13835" max="13835" width="11.5703125" style="2" customWidth="1"/>
    <col min="13836" max="13836" width="11" style="2" bestFit="1" customWidth="1"/>
    <col min="13837" max="13837" width="17" style="2" customWidth="1"/>
    <col min="13838" max="13838" width="8.85546875" style="2"/>
    <col min="13839" max="13839" width="11.28515625" style="2" bestFit="1" customWidth="1"/>
    <col min="13840" max="13840" width="11" style="2" bestFit="1" customWidth="1"/>
    <col min="13841" max="13841" width="8.85546875" style="2"/>
    <col min="13842" max="13842" width="14" style="2" bestFit="1" customWidth="1"/>
    <col min="13843" max="13843" width="7.28515625" style="2" bestFit="1" customWidth="1"/>
    <col min="13844" max="13844" width="11.85546875" style="2" customWidth="1"/>
    <col min="13845" max="13845" width="11.140625" style="2" customWidth="1"/>
    <col min="13846" max="14080" width="8.85546875" style="2"/>
    <col min="14081" max="14081" width="25.140625" style="2" customWidth="1"/>
    <col min="14082" max="14082" width="16.7109375" style="2" bestFit="1" customWidth="1"/>
    <col min="14083" max="14083" width="9.7109375" style="2" customWidth="1"/>
    <col min="14084" max="14084" width="8.42578125" style="2" customWidth="1"/>
    <col min="14085" max="14085" width="12" style="2" bestFit="1" customWidth="1"/>
    <col min="14086" max="14087" width="9.7109375" style="2" customWidth="1"/>
    <col min="14088" max="14088" width="11.140625" style="2" customWidth="1"/>
    <col min="14089" max="14089" width="20.140625" style="2" customWidth="1"/>
    <col min="14090" max="14090" width="14" style="2" bestFit="1" customWidth="1"/>
    <col min="14091" max="14091" width="11.5703125" style="2" customWidth="1"/>
    <col min="14092" max="14092" width="11" style="2" bestFit="1" customWidth="1"/>
    <col min="14093" max="14093" width="17" style="2" customWidth="1"/>
    <col min="14094" max="14094" width="8.85546875" style="2"/>
    <col min="14095" max="14095" width="11.28515625" style="2" bestFit="1" customWidth="1"/>
    <col min="14096" max="14096" width="11" style="2" bestFit="1" customWidth="1"/>
    <col min="14097" max="14097" width="8.85546875" style="2"/>
    <col min="14098" max="14098" width="14" style="2" bestFit="1" customWidth="1"/>
    <col min="14099" max="14099" width="7.28515625" style="2" bestFit="1" customWidth="1"/>
    <col min="14100" max="14100" width="11.85546875" style="2" customWidth="1"/>
    <col min="14101" max="14101" width="11.140625" style="2" customWidth="1"/>
    <col min="14102" max="14336" width="8.85546875" style="2"/>
    <col min="14337" max="14337" width="25.140625" style="2" customWidth="1"/>
    <col min="14338" max="14338" width="16.7109375" style="2" bestFit="1" customWidth="1"/>
    <col min="14339" max="14339" width="9.7109375" style="2" customWidth="1"/>
    <col min="14340" max="14340" width="8.42578125" style="2" customWidth="1"/>
    <col min="14341" max="14341" width="12" style="2" bestFit="1" customWidth="1"/>
    <col min="14342" max="14343" width="9.7109375" style="2" customWidth="1"/>
    <col min="14344" max="14344" width="11.140625" style="2" customWidth="1"/>
    <col min="14345" max="14345" width="20.140625" style="2" customWidth="1"/>
    <col min="14346" max="14346" width="14" style="2" bestFit="1" customWidth="1"/>
    <col min="14347" max="14347" width="11.5703125" style="2" customWidth="1"/>
    <col min="14348" max="14348" width="11" style="2" bestFit="1" customWidth="1"/>
    <col min="14349" max="14349" width="17" style="2" customWidth="1"/>
    <col min="14350" max="14350" width="8.85546875" style="2"/>
    <col min="14351" max="14351" width="11.28515625" style="2" bestFit="1" customWidth="1"/>
    <col min="14352" max="14352" width="11" style="2" bestFit="1" customWidth="1"/>
    <col min="14353" max="14353" width="8.85546875" style="2"/>
    <col min="14354" max="14354" width="14" style="2" bestFit="1" customWidth="1"/>
    <col min="14355" max="14355" width="7.28515625" style="2" bestFit="1" customWidth="1"/>
    <col min="14356" max="14356" width="11.85546875" style="2" customWidth="1"/>
    <col min="14357" max="14357" width="11.140625" style="2" customWidth="1"/>
    <col min="14358" max="14592" width="8.85546875" style="2"/>
    <col min="14593" max="14593" width="25.140625" style="2" customWidth="1"/>
    <col min="14594" max="14594" width="16.7109375" style="2" bestFit="1" customWidth="1"/>
    <col min="14595" max="14595" width="9.7109375" style="2" customWidth="1"/>
    <col min="14596" max="14596" width="8.42578125" style="2" customWidth="1"/>
    <col min="14597" max="14597" width="12" style="2" bestFit="1" customWidth="1"/>
    <col min="14598" max="14599" width="9.7109375" style="2" customWidth="1"/>
    <col min="14600" max="14600" width="11.140625" style="2" customWidth="1"/>
    <col min="14601" max="14601" width="20.140625" style="2" customWidth="1"/>
    <col min="14602" max="14602" width="14" style="2" bestFit="1" customWidth="1"/>
    <col min="14603" max="14603" width="11.5703125" style="2" customWidth="1"/>
    <col min="14604" max="14604" width="11" style="2" bestFit="1" customWidth="1"/>
    <col min="14605" max="14605" width="17" style="2" customWidth="1"/>
    <col min="14606" max="14606" width="8.85546875" style="2"/>
    <col min="14607" max="14607" width="11.28515625" style="2" bestFit="1" customWidth="1"/>
    <col min="14608" max="14608" width="11" style="2" bestFit="1" customWidth="1"/>
    <col min="14609" max="14609" width="8.85546875" style="2"/>
    <col min="14610" max="14610" width="14" style="2" bestFit="1" customWidth="1"/>
    <col min="14611" max="14611" width="7.28515625" style="2" bestFit="1" customWidth="1"/>
    <col min="14612" max="14612" width="11.85546875" style="2" customWidth="1"/>
    <col min="14613" max="14613" width="11.140625" style="2" customWidth="1"/>
    <col min="14614" max="14848" width="8.85546875" style="2"/>
    <col min="14849" max="14849" width="25.140625" style="2" customWidth="1"/>
    <col min="14850" max="14850" width="16.7109375" style="2" bestFit="1" customWidth="1"/>
    <col min="14851" max="14851" width="9.7109375" style="2" customWidth="1"/>
    <col min="14852" max="14852" width="8.42578125" style="2" customWidth="1"/>
    <col min="14853" max="14853" width="12" style="2" bestFit="1" customWidth="1"/>
    <col min="14854" max="14855" width="9.7109375" style="2" customWidth="1"/>
    <col min="14856" max="14856" width="11.140625" style="2" customWidth="1"/>
    <col min="14857" max="14857" width="20.140625" style="2" customWidth="1"/>
    <col min="14858" max="14858" width="14" style="2" bestFit="1" customWidth="1"/>
    <col min="14859" max="14859" width="11.5703125" style="2" customWidth="1"/>
    <col min="14860" max="14860" width="11" style="2" bestFit="1" customWidth="1"/>
    <col min="14861" max="14861" width="17" style="2" customWidth="1"/>
    <col min="14862" max="14862" width="8.85546875" style="2"/>
    <col min="14863" max="14863" width="11.28515625" style="2" bestFit="1" customWidth="1"/>
    <col min="14864" max="14864" width="11" style="2" bestFit="1" customWidth="1"/>
    <col min="14865" max="14865" width="8.85546875" style="2"/>
    <col min="14866" max="14866" width="14" style="2" bestFit="1" customWidth="1"/>
    <col min="14867" max="14867" width="7.28515625" style="2" bestFit="1" customWidth="1"/>
    <col min="14868" max="14868" width="11.85546875" style="2" customWidth="1"/>
    <col min="14869" max="14869" width="11.140625" style="2" customWidth="1"/>
    <col min="14870" max="15104" width="8.85546875" style="2"/>
    <col min="15105" max="15105" width="25.140625" style="2" customWidth="1"/>
    <col min="15106" max="15106" width="16.7109375" style="2" bestFit="1" customWidth="1"/>
    <col min="15107" max="15107" width="9.7109375" style="2" customWidth="1"/>
    <col min="15108" max="15108" width="8.42578125" style="2" customWidth="1"/>
    <col min="15109" max="15109" width="12" style="2" bestFit="1" customWidth="1"/>
    <col min="15110" max="15111" width="9.7109375" style="2" customWidth="1"/>
    <col min="15112" max="15112" width="11.140625" style="2" customWidth="1"/>
    <col min="15113" max="15113" width="20.140625" style="2" customWidth="1"/>
    <col min="15114" max="15114" width="14" style="2" bestFit="1" customWidth="1"/>
    <col min="15115" max="15115" width="11.5703125" style="2" customWidth="1"/>
    <col min="15116" max="15116" width="11" style="2" bestFit="1" customWidth="1"/>
    <col min="15117" max="15117" width="17" style="2" customWidth="1"/>
    <col min="15118" max="15118" width="8.85546875" style="2"/>
    <col min="15119" max="15119" width="11.28515625" style="2" bestFit="1" customWidth="1"/>
    <col min="15120" max="15120" width="11" style="2" bestFit="1" customWidth="1"/>
    <col min="15121" max="15121" width="8.85546875" style="2"/>
    <col min="15122" max="15122" width="14" style="2" bestFit="1" customWidth="1"/>
    <col min="15123" max="15123" width="7.28515625" style="2" bestFit="1" customWidth="1"/>
    <col min="15124" max="15124" width="11.85546875" style="2" customWidth="1"/>
    <col min="15125" max="15125" width="11.140625" style="2" customWidth="1"/>
    <col min="15126" max="15360" width="8.85546875" style="2"/>
    <col min="15361" max="15361" width="25.140625" style="2" customWidth="1"/>
    <col min="15362" max="15362" width="16.7109375" style="2" bestFit="1" customWidth="1"/>
    <col min="15363" max="15363" width="9.7109375" style="2" customWidth="1"/>
    <col min="15364" max="15364" width="8.42578125" style="2" customWidth="1"/>
    <col min="15365" max="15365" width="12" style="2" bestFit="1" customWidth="1"/>
    <col min="15366" max="15367" width="9.7109375" style="2" customWidth="1"/>
    <col min="15368" max="15368" width="11.140625" style="2" customWidth="1"/>
    <col min="15369" max="15369" width="20.140625" style="2" customWidth="1"/>
    <col min="15370" max="15370" width="14" style="2" bestFit="1" customWidth="1"/>
    <col min="15371" max="15371" width="11.5703125" style="2" customWidth="1"/>
    <col min="15372" max="15372" width="11" style="2" bestFit="1" customWidth="1"/>
    <col min="15373" max="15373" width="17" style="2" customWidth="1"/>
    <col min="15374" max="15374" width="8.85546875" style="2"/>
    <col min="15375" max="15375" width="11.28515625" style="2" bestFit="1" customWidth="1"/>
    <col min="15376" max="15376" width="11" style="2" bestFit="1" customWidth="1"/>
    <col min="15377" max="15377" width="8.85546875" style="2"/>
    <col min="15378" max="15378" width="14" style="2" bestFit="1" customWidth="1"/>
    <col min="15379" max="15379" width="7.28515625" style="2" bestFit="1" customWidth="1"/>
    <col min="15380" max="15380" width="11.85546875" style="2" customWidth="1"/>
    <col min="15381" max="15381" width="11.140625" style="2" customWidth="1"/>
    <col min="15382" max="15616" width="8.85546875" style="2"/>
    <col min="15617" max="15617" width="25.140625" style="2" customWidth="1"/>
    <col min="15618" max="15618" width="16.7109375" style="2" bestFit="1" customWidth="1"/>
    <col min="15619" max="15619" width="9.7109375" style="2" customWidth="1"/>
    <col min="15620" max="15620" width="8.42578125" style="2" customWidth="1"/>
    <col min="15621" max="15621" width="12" style="2" bestFit="1" customWidth="1"/>
    <col min="15622" max="15623" width="9.7109375" style="2" customWidth="1"/>
    <col min="15624" max="15624" width="11.140625" style="2" customWidth="1"/>
    <col min="15625" max="15625" width="20.140625" style="2" customWidth="1"/>
    <col min="15626" max="15626" width="14" style="2" bestFit="1" customWidth="1"/>
    <col min="15627" max="15627" width="11.5703125" style="2" customWidth="1"/>
    <col min="15628" max="15628" width="11" style="2" bestFit="1" customWidth="1"/>
    <col min="15629" max="15629" width="17" style="2" customWidth="1"/>
    <col min="15630" max="15630" width="8.85546875" style="2"/>
    <col min="15631" max="15631" width="11.28515625" style="2" bestFit="1" customWidth="1"/>
    <col min="15632" max="15632" width="11" style="2" bestFit="1" customWidth="1"/>
    <col min="15633" max="15633" width="8.85546875" style="2"/>
    <col min="15634" max="15634" width="14" style="2" bestFit="1" customWidth="1"/>
    <col min="15635" max="15635" width="7.28515625" style="2" bestFit="1" customWidth="1"/>
    <col min="15636" max="15636" width="11.85546875" style="2" customWidth="1"/>
    <col min="15637" max="15637" width="11.140625" style="2" customWidth="1"/>
    <col min="15638" max="15872" width="8.85546875" style="2"/>
    <col min="15873" max="15873" width="25.140625" style="2" customWidth="1"/>
    <col min="15874" max="15874" width="16.7109375" style="2" bestFit="1" customWidth="1"/>
    <col min="15875" max="15875" width="9.7109375" style="2" customWidth="1"/>
    <col min="15876" max="15876" width="8.42578125" style="2" customWidth="1"/>
    <col min="15877" max="15877" width="12" style="2" bestFit="1" customWidth="1"/>
    <col min="15878" max="15879" width="9.7109375" style="2" customWidth="1"/>
    <col min="15880" max="15880" width="11.140625" style="2" customWidth="1"/>
    <col min="15881" max="15881" width="20.140625" style="2" customWidth="1"/>
    <col min="15882" max="15882" width="14" style="2" bestFit="1" customWidth="1"/>
    <col min="15883" max="15883" width="11.5703125" style="2" customWidth="1"/>
    <col min="15884" max="15884" width="11" style="2" bestFit="1" customWidth="1"/>
    <col min="15885" max="15885" width="17" style="2" customWidth="1"/>
    <col min="15886" max="15886" width="8.85546875" style="2"/>
    <col min="15887" max="15887" width="11.28515625" style="2" bestFit="1" customWidth="1"/>
    <col min="15888" max="15888" width="11" style="2" bestFit="1" customWidth="1"/>
    <col min="15889" max="15889" width="8.85546875" style="2"/>
    <col min="15890" max="15890" width="14" style="2" bestFit="1" customWidth="1"/>
    <col min="15891" max="15891" width="7.28515625" style="2" bestFit="1" customWidth="1"/>
    <col min="15892" max="15892" width="11.85546875" style="2" customWidth="1"/>
    <col min="15893" max="15893" width="11.140625" style="2" customWidth="1"/>
    <col min="15894" max="16128" width="8.85546875" style="2"/>
    <col min="16129" max="16129" width="25.140625" style="2" customWidth="1"/>
    <col min="16130" max="16130" width="16.7109375" style="2" bestFit="1" customWidth="1"/>
    <col min="16131" max="16131" width="9.7109375" style="2" customWidth="1"/>
    <col min="16132" max="16132" width="8.42578125" style="2" customWidth="1"/>
    <col min="16133" max="16133" width="12" style="2" bestFit="1" customWidth="1"/>
    <col min="16134" max="16135" width="9.7109375" style="2" customWidth="1"/>
    <col min="16136" max="16136" width="11.140625" style="2" customWidth="1"/>
    <col min="16137" max="16137" width="20.140625" style="2" customWidth="1"/>
    <col min="16138" max="16138" width="14" style="2" bestFit="1" customWidth="1"/>
    <col min="16139" max="16139" width="11.5703125" style="2" customWidth="1"/>
    <col min="16140" max="16140" width="11" style="2" bestFit="1" customWidth="1"/>
    <col min="16141" max="16141" width="17" style="2" customWidth="1"/>
    <col min="16142" max="16142" width="8.85546875" style="2"/>
    <col min="16143" max="16143" width="11.28515625" style="2" bestFit="1" customWidth="1"/>
    <col min="16144" max="16144" width="11" style="2" bestFit="1" customWidth="1"/>
    <col min="16145" max="16145" width="8.85546875" style="2"/>
    <col min="16146" max="16146" width="14" style="2" bestFit="1" customWidth="1"/>
    <col min="16147" max="16147" width="7.28515625" style="2" bestFit="1" customWidth="1"/>
    <col min="16148" max="16148" width="11.85546875" style="2" customWidth="1"/>
    <col min="16149" max="16149" width="11.140625" style="2" customWidth="1"/>
    <col min="16150" max="16384" width="8.85546875" style="2"/>
  </cols>
  <sheetData>
    <row r="1" spans="1:16" ht="34.5" x14ac:dyDescent="0.45">
      <c r="A1" s="1" t="s">
        <v>0</v>
      </c>
    </row>
    <row r="2" spans="1:16" ht="34.5" x14ac:dyDescent="0.45">
      <c r="A2" s="3">
        <v>44839</v>
      </c>
    </row>
    <row r="3" spans="1:16" s="6" customFormat="1" ht="60.75" x14ac:dyDescent="0.25">
      <c r="A3" s="4" t="s">
        <v>1</v>
      </c>
      <c r="B3" s="5" t="s">
        <v>2</v>
      </c>
      <c r="D3" s="5" t="s">
        <v>3</v>
      </c>
      <c r="E3" s="5" t="s">
        <v>4</v>
      </c>
    </row>
    <row r="4" spans="1:16" s="6" customFormat="1" x14ac:dyDescent="0.2">
      <c r="A4" s="5" t="s">
        <v>5</v>
      </c>
      <c r="B4" s="7">
        <v>0.8</v>
      </c>
      <c r="D4" s="7">
        <v>12</v>
      </c>
      <c r="E4" s="5">
        <f>D4*24*7</f>
        <v>2016</v>
      </c>
    </row>
    <row r="5" spans="1:16" s="6" customFormat="1" x14ac:dyDescent="0.2">
      <c r="A5" s="5" t="s">
        <v>6</v>
      </c>
      <c r="B5" s="7">
        <v>0.9</v>
      </c>
    </row>
    <row r="6" spans="1:16" s="6" customFormat="1" x14ac:dyDescent="0.2">
      <c r="A6" s="5" t="s">
        <v>7</v>
      </c>
      <c r="B6" s="7">
        <v>0.97</v>
      </c>
    </row>
    <row r="7" spans="1:16" s="6" customFormat="1" ht="60" x14ac:dyDescent="0.2">
      <c r="A7" s="5" t="s">
        <v>8</v>
      </c>
      <c r="B7" s="7">
        <v>0.85</v>
      </c>
      <c r="D7" s="5" t="s">
        <v>9</v>
      </c>
    </row>
    <row r="8" spans="1:16" s="6" customFormat="1" x14ac:dyDescent="0.2">
      <c r="A8" s="5" t="s">
        <v>10</v>
      </c>
      <c r="B8" s="7">
        <v>0.83</v>
      </c>
      <c r="D8" s="7">
        <v>50</v>
      </c>
    </row>
    <row r="9" spans="1:16" s="6" customFormat="1" x14ac:dyDescent="0.2">
      <c r="A9" s="5" t="s">
        <v>11</v>
      </c>
      <c r="B9" s="7">
        <v>0.8</v>
      </c>
    </row>
    <row r="10" spans="1:16" s="6" customFormat="1" x14ac:dyDescent="0.2">
      <c r="A10" s="5" t="s">
        <v>12</v>
      </c>
      <c r="B10" s="7">
        <v>0.8</v>
      </c>
    </row>
    <row r="11" spans="1:16" s="6" customFormat="1" x14ac:dyDescent="0.2">
      <c r="A11" s="5" t="s">
        <v>13</v>
      </c>
      <c r="B11" s="7">
        <v>0.99</v>
      </c>
    </row>
    <row r="12" spans="1:16" s="6" customFormat="1" x14ac:dyDescent="0.2">
      <c r="A12" s="8"/>
      <c r="B12" s="9"/>
    </row>
    <row r="13" spans="1:16" s="6" customFormat="1" ht="15.75" x14ac:dyDescent="0.25">
      <c r="A13" s="10" t="s">
        <v>14</v>
      </c>
    </row>
    <row r="14" spans="1:16" s="6" customFormat="1" ht="63.75" thickBot="1" x14ac:dyDescent="0.3">
      <c r="A14" s="11"/>
      <c r="B14" s="11" t="s">
        <v>15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1" t="s">
        <v>23</v>
      </c>
      <c r="K14" s="11" t="s">
        <v>24</v>
      </c>
      <c r="L14" s="11" t="s">
        <v>25</v>
      </c>
      <c r="P14" s="12"/>
    </row>
    <row r="15" spans="1:16" s="6" customFormat="1" ht="16.5" thickTop="1" x14ac:dyDescent="0.25">
      <c r="A15" s="4" t="s">
        <v>26</v>
      </c>
      <c r="B15" s="7"/>
      <c r="C15" s="7"/>
      <c r="D15" s="7"/>
      <c r="E15" s="5"/>
      <c r="F15" s="13"/>
      <c r="G15" s="13"/>
      <c r="H15" s="13"/>
      <c r="I15" s="13"/>
      <c r="J15" s="13"/>
      <c r="K15" s="13"/>
      <c r="L15" s="13"/>
    </row>
    <row r="16" spans="1:16" s="6" customFormat="1" x14ac:dyDescent="0.2">
      <c r="A16" s="14" t="s">
        <v>27</v>
      </c>
      <c r="B16" s="7">
        <v>2</v>
      </c>
      <c r="C16" s="7">
        <v>32</v>
      </c>
      <c r="D16" s="7">
        <v>5</v>
      </c>
      <c r="E16" s="5">
        <v>1</v>
      </c>
      <c r="F16" s="15">
        <v>12</v>
      </c>
      <c r="G16" s="16">
        <f>+E16*F16</f>
        <v>12</v>
      </c>
      <c r="H16" s="16">
        <v>1</v>
      </c>
      <c r="I16" s="16">
        <f>G16/H16</f>
        <v>12</v>
      </c>
      <c r="J16" s="17">
        <f>+B16*C16*D16/60</f>
        <v>5.333333333333333</v>
      </c>
      <c r="K16" s="17">
        <f>G16*J16</f>
        <v>64</v>
      </c>
      <c r="L16" s="18">
        <f>K16/TotalEnergy</f>
        <v>0.12221950623319482</v>
      </c>
    </row>
    <row r="17" spans="1:15" s="6" customFormat="1" ht="30" x14ac:dyDescent="0.2">
      <c r="A17" s="19" t="s">
        <v>98</v>
      </c>
      <c r="B17" s="7">
        <v>60</v>
      </c>
      <c r="C17" s="7">
        <v>24</v>
      </c>
      <c r="D17" s="7">
        <v>7</v>
      </c>
      <c r="E17" s="5">
        <v>8.7999999999999995E-2</v>
      </c>
      <c r="F17" s="15">
        <v>12</v>
      </c>
      <c r="G17" s="16">
        <f>+E17*F17</f>
        <v>1.056</v>
      </c>
      <c r="H17" s="16">
        <v>1</v>
      </c>
      <c r="I17" s="16">
        <f>G17/H17</f>
        <v>1.056</v>
      </c>
      <c r="J17" s="17">
        <f>+B17*C17*D17/60</f>
        <v>168</v>
      </c>
      <c r="K17" s="17">
        <f>G17*J17</f>
        <v>177.40800000000002</v>
      </c>
      <c r="L17" s="18">
        <f>K17/TotalEnergy</f>
        <v>0.33879247127841605</v>
      </c>
    </row>
    <row r="18" spans="1:15" s="6" customFormat="1" x14ac:dyDescent="0.2">
      <c r="A18" s="19" t="s">
        <v>29</v>
      </c>
      <c r="B18" s="7">
        <v>60</v>
      </c>
      <c r="C18" s="7">
        <v>24</v>
      </c>
      <c r="D18" s="7">
        <v>7</v>
      </c>
      <c r="E18" s="5">
        <v>0.14000000000000001</v>
      </c>
      <c r="F18" s="15">
        <v>12</v>
      </c>
      <c r="G18" s="16">
        <f>+E18*F18</f>
        <v>1.6800000000000002</v>
      </c>
      <c r="H18" s="16">
        <v>1</v>
      </c>
      <c r="I18" s="16">
        <f>G18/H18</f>
        <v>1.6800000000000002</v>
      </c>
      <c r="J18" s="17">
        <f>+B18*C18*D18/60</f>
        <v>168</v>
      </c>
      <c r="K18" s="17">
        <f>G18*J18</f>
        <v>282.24</v>
      </c>
      <c r="L18" s="18">
        <f>K18/TotalEnergy</f>
        <v>0.53898802248838917</v>
      </c>
    </row>
    <row r="19" spans="1:15" s="6" customFormat="1" x14ac:dyDescent="0.2">
      <c r="A19" s="19" t="s">
        <v>96</v>
      </c>
      <c r="B19" s="7">
        <v>60</v>
      </c>
      <c r="C19" s="7">
        <v>24</v>
      </c>
      <c r="D19" s="7">
        <v>7</v>
      </c>
      <c r="E19" s="5">
        <v>1E-3</v>
      </c>
      <c r="F19" s="15">
        <v>12</v>
      </c>
      <c r="G19" s="16">
        <f>+E19*F19</f>
        <v>1.2E-2</v>
      </c>
      <c r="H19" s="16">
        <v>1</v>
      </c>
      <c r="I19" s="16">
        <f>G19/H19</f>
        <v>1.2E-2</v>
      </c>
      <c r="J19" s="17">
        <f>+B19*C19*D19/60</f>
        <v>168</v>
      </c>
      <c r="K19" s="17">
        <f>G19*J19</f>
        <v>2.016</v>
      </c>
      <c r="L19" s="18">
        <f>K19/TotalEnergy</f>
        <v>3.8499144463456365E-3</v>
      </c>
    </row>
    <row r="20" spans="1:15" s="6" customFormat="1" x14ac:dyDescent="0.2">
      <c r="A20" s="19" t="s">
        <v>97</v>
      </c>
      <c r="B20" s="7">
        <v>60</v>
      </c>
      <c r="C20" s="7">
        <v>24</v>
      </c>
      <c r="D20" s="7">
        <v>7</v>
      </c>
      <c r="E20" s="5">
        <v>1.7999999999999999E-2</v>
      </c>
      <c r="F20" s="15">
        <v>12</v>
      </c>
      <c r="G20" s="16">
        <f>+E20*F20</f>
        <v>0.21599999999999997</v>
      </c>
      <c r="H20" s="16">
        <v>1</v>
      </c>
      <c r="I20" s="16">
        <f>G20/H20</f>
        <v>0.21599999999999997</v>
      </c>
      <c r="J20" s="17">
        <f>+B20*C20*D20/60</f>
        <v>168</v>
      </c>
      <c r="K20" s="17">
        <f>G20*J20</f>
        <v>36.287999999999997</v>
      </c>
      <c r="L20" s="18">
        <f>K20/TotalEnergy</f>
        <v>6.9298460034221451E-2</v>
      </c>
    </row>
    <row r="21" spans="1:15" s="6" customFormat="1" x14ac:dyDescent="0.2">
      <c r="A21" s="19" t="s">
        <v>99</v>
      </c>
      <c r="B21" s="7">
        <v>60</v>
      </c>
      <c r="C21" s="7">
        <v>24</v>
      </c>
      <c r="D21" s="7">
        <v>4</v>
      </c>
      <c r="E21" s="5"/>
      <c r="F21" s="15"/>
      <c r="G21" s="16"/>
      <c r="H21" s="16"/>
      <c r="I21" s="16"/>
      <c r="J21" s="17">
        <f>+B21*C21*D21/60</f>
        <v>96</v>
      </c>
      <c r="K21" s="17"/>
      <c r="L21" s="18"/>
    </row>
    <row r="22" spans="1:15" ht="15.75" x14ac:dyDescent="0.25">
      <c r="A22" s="20" t="s">
        <v>30</v>
      </c>
      <c r="B22" s="20"/>
      <c r="C22" s="20"/>
      <c r="D22" s="20"/>
      <c r="E22" s="20"/>
      <c r="F22" s="20"/>
      <c r="G22" s="20"/>
      <c r="H22" s="20"/>
      <c r="I22" s="20"/>
      <c r="J22" s="21"/>
      <c r="K22" s="21">
        <f>SUM(K16:K18)</f>
        <v>523.64800000000002</v>
      </c>
      <c r="L22" s="22">
        <f>SUM(L16:L18)</f>
        <v>1</v>
      </c>
    </row>
    <row r="24" spans="1:15" ht="45" x14ac:dyDescent="0.2">
      <c r="J24" s="23" t="s">
        <v>31</v>
      </c>
      <c r="K24" s="24">
        <f>$E$4-TotalEnergy</f>
        <v>1492.3519999999999</v>
      </c>
    </row>
    <row r="25" spans="1:15" x14ac:dyDescent="0.2">
      <c r="J25" s="23" t="s">
        <v>32</v>
      </c>
      <c r="K25" s="24">
        <f>$E$4/TotalEnergy*100</f>
        <v>384.99144463456366</v>
      </c>
    </row>
    <row r="26" spans="1:15" ht="15.75" x14ac:dyDescent="0.25">
      <c r="A26" s="25" t="s">
        <v>33</v>
      </c>
    </row>
    <row r="27" spans="1:15" ht="63.75" thickBot="1" x14ac:dyDescent="0.3">
      <c r="A27" s="11" t="s">
        <v>34</v>
      </c>
      <c r="B27" s="11" t="s">
        <v>15</v>
      </c>
      <c r="C27" s="11" t="s">
        <v>16</v>
      </c>
      <c r="D27" s="11" t="s">
        <v>17</v>
      </c>
      <c r="E27" s="11" t="s">
        <v>18</v>
      </c>
      <c r="F27" s="11" t="s">
        <v>19</v>
      </c>
      <c r="G27" s="11" t="s">
        <v>20</v>
      </c>
      <c r="H27" s="11" t="s">
        <v>21</v>
      </c>
      <c r="I27" s="11" t="s">
        <v>22</v>
      </c>
      <c r="J27" s="11" t="s">
        <v>23</v>
      </c>
      <c r="K27" s="11" t="s">
        <v>35</v>
      </c>
      <c r="L27" s="11" t="s">
        <v>36</v>
      </c>
      <c r="M27" s="26"/>
      <c r="N27" s="27"/>
      <c r="O27" s="27"/>
    </row>
    <row r="28" spans="1:15" ht="16.5" thickTop="1" x14ac:dyDescent="0.25">
      <c r="A28" s="4" t="s">
        <v>26</v>
      </c>
      <c r="B28" s="5"/>
      <c r="C28" s="5"/>
      <c r="D28" s="5"/>
      <c r="E28" s="5"/>
      <c r="F28" s="16"/>
      <c r="G28" s="13"/>
      <c r="H28" s="13"/>
      <c r="I28" s="13"/>
      <c r="J28" s="13"/>
      <c r="K28" s="13"/>
      <c r="L28" s="13"/>
    </row>
    <row r="29" spans="1:15" x14ac:dyDescent="0.2">
      <c r="A29" s="14" t="s">
        <v>27</v>
      </c>
      <c r="B29" s="7">
        <v>60</v>
      </c>
      <c r="C29" s="7">
        <v>5</v>
      </c>
      <c r="D29" s="7">
        <v>4</v>
      </c>
      <c r="E29" s="5">
        <v>0.5</v>
      </c>
      <c r="F29" s="15">
        <v>24</v>
      </c>
      <c r="G29" s="16">
        <f t="shared" ref="G29:G53" si="0">+E29*F29</f>
        <v>12</v>
      </c>
      <c r="H29" s="16">
        <v>1</v>
      </c>
      <c r="I29" s="16">
        <f>G29/H29</f>
        <v>12</v>
      </c>
      <c r="J29" s="17">
        <f t="shared" ref="J29:J54" si="1">+B29*C29*D29/60</f>
        <v>20</v>
      </c>
      <c r="K29" s="17">
        <f>G29*J29</f>
        <v>240</v>
      </c>
      <c r="L29" s="18">
        <f t="shared" ref="L29:L55" si="2">K29/$K$55</f>
        <v>0.19127087339041313</v>
      </c>
    </row>
    <row r="30" spans="1:15" s="6" customFormat="1" x14ac:dyDescent="0.2">
      <c r="A30" s="19" t="s">
        <v>28</v>
      </c>
      <c r="B30" s="7">
        <v>60</v>
      </c>
      <c r="C30" s="7">
        <v>20</v>
      </c>
      <c r="D30" s="7">
        <v>4</v>
      </c>
      <c r="E30" s="5">
        <v>4.3999999999999997E-2</v>
      </c>
      <c r="F30" s="15">
        <v>24</v>
      </c>
      <c r="G30" s="16">
        <f>+E30*F30</f>
        <v>1.056</v>
      </c>
      <c r="H30" s="16">
        <v>1</v>
      </c>
      <c r="I30" s="16">
        <f t="shared" ref="I30:I40" si="3">G30/H30</f>
        <v>1.056</v>
      </c>
      <c r="J30" s="17">
        <f t="shared" si="1"/>
        <v>80</v>
      </c>
      <c r="K30" s="17">
        <f t="shared" ref="K30:K54" si="4">G30*J30</f>
        <v>84.48</v>
      </c>
      <c r="L30" s="18">
        <f t="shared" si="2"/>
        <v>6.7327347433425416E-2</v>
      </c>
    </row>
    <row r="31" spans="1:15" x14ac:dyDescent="0.2">
      <c r="A31" s="14" t="s">
        <v>37</v>
      </c>
      <c r="B31" s="7">
        <v>60</v>
      </c>
      <c r="C31" s="7">
        <v>4</v>
      </c>
      <c r="D31" s="7">
        <v>4</v>
      </c>
      <c r="E31" s="5">
        <v>0.09</v>
      </c>
      <c r="F31" s="15">
        <v>24</v>
      </c>
      <c r="G31" s="16">
        <f t="shared" si="0"/>
        <v>2.16</v>
      </c>
      <c r="H31" s="16">
        <v>1</v>
      </c>
      <c r="I31" s="16">
        <f t="shared" si="3"/>
        <v>2.16</v>
      </c>
      <c r="J31" s="17">
        <f t="shared" si="1"/>
        <v>16</v>
      </c>
      <c r="K31" s="17">
        <f t="shared" si="4"/>
        <v>34.56</v>
      </c>
      <c r="L31" s="18">
        <f t="shared" si="2"/>
        <v>2.754300576821949E-2</v>
      </c>
    </row>
    <row r="32" spans="1:15" s="6" customFormat="1" x14ac:dyDescent="0.2">
      <c r="A32" s="19" t="s">
        <v>38</v>
      </c>
      <c r="B32" s="7">
        <v>60</v>
      </c>
      <c r="C32" s="7">
        <v>4</v>
      </c>
      <c r="D32" s="7">
        <v>4</v>
      </c>
      <c r="E32" s="5">
        <v>4.3999999999999997E-2</v>
      </c>
      <c r="F32" s="15">
        <v>24</v>
      </c>
      <c r="G32" s="16">
        <f>+E32*F32</f>
        <v>1.056</v>
      </c>
      <c r="H32" s="16">
        <v>1</v>
      </c>
      <c r="I32" s="16">
        <f t="shared" si="3"/>
        <v>1.056</v>
      </c>
      <c r="J32" s="17">
        <f t="shared" si="1"/>
        <v>16</v>
      </c>
      <c r="K32" s="17">
        <f t="shared" si="4"/>
        <v>16.896000000000001</v>
      </c>
      <c r="L32" s="18">
        <f t="shared" si="2"/>
        <v>1.3465469486685084E-2</v>
      </c>
    </row>
    <row r="33" spans="1:12" x14ac:dyDescent="0.2">
      <c r="A33" s="19"/>
      <c r="B33" s="7">
        <v>60</v>
      </c>
      <c r="C33" s="7">
        <v>24</v>
      </c>
      <c r="D33" s="7">
        <v>4</v>
      </c>
      <c r="E33" s="5">
        <v>7.0000000000000007E-2</v>
      </c>
      <c r="F33" s="15">
        <v>24</v>
      </c>
      <c r="G33" s="16">
        <f t="shared" si="0"/>
        <v>1.6800000000000002</v>
      </c>
      <c r="H33" s="16">
        <v>1</v>
      </c>
      <c r="I33" s="16">
        <f t="shared" si="3"/>
        <v>1.6800000000000002</v>
      </c>
      <c r="J33" s="17">
        <f t="shared" si="1"/>
        <v>96</v>
      </c>
      <c r="K33" s="17">
        <f t="shared" si="4"/>
        <v>161.28000000000003</v>
      </c>
      <c r="L33" s="18">
        <f t="shared" si="2"/>
        <v>0.12853402691835764</v>
      </c>
    </row>
    <row r="34" spans="1:12" x14ac:dyDescent="0.2">
      <c r="A34" s="19"/>
      <c r="B34" s="7">
        <v>60</v>
      </c>
      <c r="C34" s="7">
        <v>4</v>
      </c>
      <c r="D34" s="7">
        <v>4</v>
      </c>
      <c r="E34" s="5">
        <v>4.3999999999999997E-2</v>
      </c>
      <c r="F34" s="15">
        <v>24</v>
      </c>
      <c r="G34" s="16">
        <f t="shared" si="0"/>
        <v>1.056</v>
      </c>
      <c r="H34" s="16">
        <v>1</v>
      </c>
      <c r="I34" s="16">
        <f t="shared" si="3"/>
        <v>1.056</v>
      </c>
      <c r="J34" s="17">
        <f t="shared" si="1"/>
        <v>16</v>
      </c>
      <c r="K34" s="17">
        <f t="shared" si="4"/>
        <v>16.896000000000001</v>
      </c>
      <c r="L34" s="18">
        <f t="shared" si="2"/>
        <v>1.3465469486685084E-2</v>
      </c>
    </row>
    <row r="35" spans="1:12" x14ac:dyDescent="0.2">
      <c r="A35" s="19"/>
      <c r="B35" s="7">
        <v>60</v>
      </c>
      <c r="C35" s="7">
        <v>4</v>
      </c>
      <c r="D35" s="7">
        <v>4</v>
      </c>
      <c r="E35" s="5">
        <v>4.3999999999999997E-2</v>
      </c>
      <c r="F35" s="15">
        <v>24</v>
      </c>
      <c r="G35" s="16">
        <f t="shared" si="0"/>
        <v>1.056</v>
      </c>
      <c r="H35" s="16">
        <v>1</v>
      </c>
      <c r="I35" s="16">
        <f t="shared" si="3"/>
        <v>1.056</v>
      </c>
      <c r="J35" s="17">
        <f t="shared" si="1"/>
        <v>16</v>
      </c>
      <c r="K35" s="17">
        <f t="shared" si="4"/>
        <v>16.896000000000001</v>
      </c>
      <c r="L35" s="18">
        <f t="shared" si="2"/>
        <v>1.3465469486685084E-2</v>
      </c>
    </row>
    <row r="36" spans="1:12" x14ac:dyDescent="0.2">
      <c r="A36" s="14"/>
      <c r="B36" s="7">
        <v>60</v>
      </c>
      <c r="C36" s="7">
        <v>4</v>
      </c>
      <c r="D36" s="7">
        <v>4</v>
      </c>
      <c r="E36" s="5">
        <v>8.3000000000000004E-2</v>
      </c>
      <c r="F36" s="16">
        <v>24</v>
      </c>
      <c r="G36" s="16">
        <f t="shared" si="0"/>
        <v>1.992</v>
      </c>
      <c r="H36" s="16">
        <v>1</v>
      </c>
      <c r="I36" s="16">
        <f t="shared" si="3"/>
        <v>1.992</v>
      </c>
      <c r="J36" s="17">
        <f t="shared" si="1"/>
        <v>16</v>
      </c>
      <c r="K36" s="17">
        <f t="shared" si="4"/>
        <v>31.872</v>
      </c>
      <c r="L36" s="18">
        <f t="shared" si="2"/>
        <v>2.5400771986246861E-2</v>
      </c>
    </row>
    <row r="37" spans="1:12" x14ac:dyDescent="0.2">
      <c r="A37" s="14"/>
      <c r="B37" s="7">
        <v>60</v>
      </c>
      <c r="C37" s="7">
        <v>4</v>
      </c>
      <c r="D37" s="7">
        <v>4</v>
      </c>
      <c r="E37" s="5">
        <v>1.2500000000000001E-2</v>
      </c>
      <c r="F37" s="16">
        <v>300</v>
      </c>
      <c r="G37" s="16">
        <f t="shared" si="0"/>
        <v>3.75</v>
      </c>
      <c r="H37" s="16">
        <v>1</v>
      </c>
      <c r="I37" s="16">
        <f t="shared" si="3"/>
        <v>3.75</v>
      </c>
      <c r="J37" s="17">
        <f t="shared" si="1"/>
        <v>16</v>
      </c>
      <c r="K37" s="17">
        <f t="shared" si="4"/>
        <v>60</v>
      </c>
      <c r="L37" s="18">
        <f t="shared" si="2"/>
        <v>4.7817718347603282E-2</v>
      </c>
    </row>
    <row r="38" spans="1:12" x14ac:dyDescent="0.2">
      <c r="A38" s="14" t="s">
        <v>39</v>
      </c>
      <c r="B38" s="7">
        <v>60</v>
      </c>
      <c r="C38" s="7">
        <v>4</v>
      </c>
      <c r="D38" s="7">
        <v>4</v>
      </c>
      <c r="E38" s="5">
        <v>1</v>
      </c>
      <c r="F38" s="16">
        <v>5</v>
      </c>
      <c r="G38" s="16">
        <f t="shared" si="0"/>
        <v>5</v>
      </c>
      <c r="H38" s="16">
        <f>B4</f>
        <v>0.8</v>
      </c>
      <c r="I38" s="16">
        <f t="shared" si="3"/>
        <v>6.25</v>
      </c>
      <c r="J38" s="17">
        <f t="shared" si="1"/>
        <v>16</v>
      </c>
      <c r="K38" s="17">
        <f t="shared" si="4"/>
        <v>80</v>
      </c>
      <c r="L38" s="18">
        <f t="shared" si="2"/>
        <v>6.3756957796804375E-2</v>
      </c>
    </row>
    <row r="39" spans="1:12" x14ac:dyDescent="0.2">
      <c r="A39" s="28" t="s">
        <v>40</v>
      </c>
      <c r="B39" s="7">
        <v>60</v>
      </c>
      <c r="C39" s="7">
        <v>4</v>
      </c>
      <c r="D39" s="7">
        <v>4</v>
      </c>
      <c r="E39" s="5">
        <v>7.0000000000000007E-2</v>
      </c>
      <c r="F39" s="15">
        <v>24</v>
      </c>
      <c r="G39" s="16">
        <f t="shared" si="0"/>
        <v>1.6800000000000002</v>
      </c>
      <c r="H39" s="16">
        <f>$B$5*$B$6*$B$7*$B$11</f>
        <v>0.73462949999999994</v>
      </c>
      <c r="I39" s="16">
        <f t="shared" si="3"/>
        <v>2.2868670533922204</v>
      </c>
      <c r="J39" s="17">
        <f t="shared" si="1"/>
        <v>16</v>
      </c>
      <c r="K39" s="17">
        <f t="shared" si="4"/>
        <v>26.880000000000003</v>
      </c>
      <c r="L39" s="18">
        <f t="shared" si="2"/>
        <v>2.1422337819726273E-2</v>
      </c>
    </row>
    <row r="40" spans="1:12" x14ac:dyDescent="0.2">
      <c r="A40" s="28" t="s">
        <v>39</v>
      </c>
      <c r="B40" s="7">
        <v>60</v>
      </c>
      <c r="C40" s="7">
        <v>4</v>
      </c>
      <c r="D40" s="7">
        <v>4</v>
      </c>
      <c r="E40" s="5">
        <v>1</v>
      </c>
      <c r="F40" s="15">
        <v>5</v>
      </c>
      <c r="G40" s="16">
        <f t="shared" si="0"/>
        <v>5</v>
      </c>
      <c r="H40" s="16">
        <f>$B$5*$B$6*$B$7*$B$11*$B$4</f>
        <v>0.58770359999999999</v>
      </c>
      <c r="I40" s="16">
        <f t="shared" si="3"/>
        <v>8.5076899307746281</v>
      </c>
      <c r="J40" s="17">
        <f t="shared" si="1"/>
        <v>16</v>
      </c>
      <c r="K40" s="17">
        <f t="shared" si="4"/>
        <v>80</v>
      </c>
      <c r="L40" s="18">
        <f t="shared" si="2"/>
        <v>6.3756957796804375E-2</v>
      </c>
    </row>
    <row r="41" spans="1:12" x14ac:dyDescent="0.2">
      <c r="A41" s="28" t="s">
        <v>41</v>
      </c>
      <c r="B41" s="7">
        <v>5</v>
      </c>
      <c r="C41" s="7">
        <v>6</v>
      </c>
      <c r="D41" s="7">
        <v>4</v>
      </c>
      <c r="E41" s="5">
        <v>0.56000000000000005</v>
      </c>
      <c r="F41" s="15">
        <v>12</v>
      </c>
      <c r="G41" s="16">
        <f t="shared" si="0"/>
        <v>6.7200000000000006</v>
      </c>
      <c r="H41" s="16">
        <f>$B$5*$B$6*$B$7*$B$11*$B$10</f>
        <v>0.58770359999999999</v>
      </c>
      <c r="I41" s="16">
        <f>G41/H41</f>
        <v>11.434335266961103</v>
      </c>
      <c r="J41" s="17">
        <f t="shared" si="1"/>
        <v>2</v>
      </c>
      <c r="K41" s="17">
        <f t="shared" si="4"/>
        <v>13.440000000000001</v>
      </c>
      <c r="L41" s="18">
        <f t="shared" si="2"/>
        <v>1.0711168909863136E-2</v>
      </c>
    </row>
    <row r="42" spans="1:12" x14ac:dyDescent="0.2">
      <c r="A42" s="28" t="s">
        <v>42</v>
      </c>
      <c r="B42" s="7">
        <v>5</v>
      </c>
      <c r="C42" s="7">
        <v>6</v>
      </c>
      <c r="D42" s="7">
        <v>4</v>
      </c>
      <c r="E42" s="5">
        <v>4.3999999999999997E-2</v>
      </c>
      <c r="F42" s="15">
        <v>24</v>
      </c>
      <c r="G42" s="16">
        <f>+E42*F42</f>
        <v>1.056</v>
      </c>
      <c r="H42" s="16">
        <f>$B$5*$B$6*$B$7*$B$11</f>
        <v>0.73462949999999994</v>
      </c>
      <c r="I42" s="16">
        <f>G42/H42</f>
        <v>1.4374592907036814</v>
      </c>
      <c r="J42" s="17">
        <f t="shared" si="1"/>
        <v>2</v>
      </c>
      <c r="K42" s="17">
        <f t="shared" si="4"/>
        <v>2.1120000000000001</v>
      </c>
      <c r="L42" s="18">
        <f t="shared" si="2"/>
        <v>1.6831836858356355E-3</v>
      </c>
    </row>
    <row r="43" spans="1:12" x14ac:dyDescent="0.2">
      <c r="A43" s="28" t="s">
        <v>43</v>
      </c>
      <c r="B43" s="7">
        <v>20</v>
      </c>
      <c r="C43" s="7">
        <v>6</v>
      </c>
      <c r="D43" s="7">
        <v>4</v>
      </c>
      <c r="E43" s="5">
        <v>0.16600000000000001</v>
      </c>
      <c r="F43" s="15">
        <v>24</v>
      </c>
      <c r="G43" s="16">
        <f t="shared" si="0"/>
        <v>3.984</v>
      </c>
      <c r="H43" s="16">
        <f t="shared" ref="H43:H54" si="5">$B$5*$B$6*$B$7*$B$11</f>
        <v>0.73462949999999994</v>
      </c>
      <c r="I43" s="16">
        <f t="shared" ref="I43:I53" si="6">G43/H43</f>
        <v>5.42314186947298</v>
      </c>
      <c r="J43" s="17">
        <f t="shared" si="1"/>
        <v>8</v>
      </c>
      <c r="K43" s="17">
        <f t="shared" si="4"/>
        <v>31.872</v>
      </c>
      <c r="L43" s="18">
        <f t="shared" si="2"/>
        <v>2.5400771986246861E-2</v>
      </c>
    </row>
    <row r="44" spans="1:12" x14ac:dyDescent="0.2">
      <c r="A44" s="28" t="s">
        <v>44</v>
      </c>
      <c r="B44" s="7">
        <v>20</v>
      </c>
      <c r="C44" s="7">
        <v>6</v>
      </c>
      <c r="D44" s="7">
        <v>4</v>
      </c>
      <c r="E44" s="5">
        <v>0.5</v>
      </c>
      <c r="F44" s="15">
        <v>24</v>
      </c>
      <c r="G44" s="16">
        <f>+E44*F44</f>
        <v>12</v>
      </c>
      <c r="H44" s="16">
        <f t="shared" si="5"/>
        <v>0.73462949999999994</v>
      </c>
      <c r="I44" s="16">
        <f>G44/H44</f>
        <v>16.334764667087288</v>
      </c>
      <c r="J44" s="17">
        <f t="shared" si="1"/>
        <v>8</v>
      </c>
      <c r="K44" s="17">
        <f t="shared" si="4"/>
        <v>96</v>
      </c>
      <c r="L44" s="18">
        <f t="shared" si="2"/>
        <v>7.6508349356165253E-2</v>
      </c>
    </row>
    <row r="45" spans="1:12" ht="30" x14ac:dyDescent="0.2">
      <c r="A45" s="28" t="s">
        <v>45</v>
      </c>
      <c r="B45" s="7">
        <v>20</v>
      </c>
      <c r="C45" s="7">
        <v>6</v>
      </c>
      <c r="D45" s="7">
        <v>4</v>
      </c>
      <c r="E45" s="5">
        <v>4.3999999999999997E-2</v>
      </c>
      <c r="F45" s="15">
        <v>24</v>
      </c>
      <c r="G45" s="16">
        <f>+E45*F45</f>
        <v>1.056</v>
      </c>
      <c r="H45" s="16">
        <f t="shared" si="5"/>
        <v>0.73462949999999994</v>
      </c>
      <c r="I45" s="16">
        <f>G45/H45</f>
        <v>1.4374592907036814</v>
      </c>
      <c r="J45" s="17">
        <f t="shared" si="1"/>
        <v>8</v>
      </c>
      <c r="K45" s="17">
        <f t="shared" si="4"/>
        <v>8.4480000000000004</v>
      </c>
      <c r="L45" s="18">
        <f t="shared" si="2"/>
        <v>6.7327347433425418E-3</v>
      </c>
    </row>
    <row r="46" spans="1:12" x14ac:dyDescent="0.2">
      <c r="A46" s="28" t="s">
        <v>46</v>
      </c>
      <c r="B46" s="7">
        <v>60</v>
      </c>
      <c r="C46" s="7">
        <v>4</v>
      </c>
      <c r="D46" s="7">
        <v>4</v>
      </c>
      <c r="E46" s="5">
        <v>0.09</v>
      </c>
      <c r="F46" s="15">
        <v>24</v>
      </c>
      <c r="G46" s="16">
        <f>+E46*F46</f>
        <v>2.16</v>
      </c>
      <c r="H46" s="16">
        <f t="shared" si="5"/>
        <v>0.73462949999999994</v>
      </c>
      <c r="I46" s="16">
        <f>G46/H46</f>
        <v>2.9402576400757119</v>
      </c>
      <c r="J46" s="17">
        <f t="shared" si="1"/>
        <v>16</v>
      </c>
      <c r="K46" s="17">
        <f t="shared" si="4"/>
        <v>34.56</v>
      </c>
      <c r="L46" s="18">
        <f t="shared" si="2"/>
        <v>2.754300576821949E-2</v>
      </c>
    </row>
    <row r="47" spans="1:12" x14ac:dyDescent="0.2">
      <c r="A47" s="29"/>
      <c r="B47" s="7">
        <v>0.1</v>
      </c>
      <c r="C47" s="7">
        <v>2</v>
      </c>
      <c r="D47" s="7">
        <v>4</v>
      </c>
      <c r="E47" s="5">
        <v>0.8</v>
      </c>
      <c r="F47" s="16">
        <v>12</v>
      </c>
      <c r="G47" s="16">
        <f t="shared" si="0"/>
        <v>9.6000000000000014</v>
      </c>
      <c r="H47" s="16">
        <f>$B$5*$B$6*$B$7*$B$11*$B$10</f>
        <v>0.58770359999999999</v>
      </c>
      <c r="I47" s="16">
        <f t="shared" si="6"/>
        <v>16.334764667087288</v>
      </c>
      <c r="J47" s="17">
        <f t="shared" si="1"/>
        <v>1.3333333333333334E-2</v>
      </c>
      <c r="K47" s="17">
        <f t="shared" si="4"/>
        <v>0.12800000000000003</v>
      </c>
      <c r="L47" s="18">
        <f t="shared" si="2"/>
        <v>1.0201113247488703E-4</v>
      </c>
    </row>
    <row r="48" spans="1:12" x14ac:dyDescent="0.2">
      <c r="A48" s="28"/>
      <c r="B48" s="7">
        <v>0.1</v>
      </c>
      <c r="C48" s="7">
        <v>2</v>
      </c>
      <c r="D48" s="7">
        <v>4</v>
      </c>
      <c r="E48" s="5">
        <v>4.3999999999999997E-2</v>
      </c>
      <c r="F48" s="15">
        <v>24</v>
      </c>
      <c r="G48" s="16">
        <f>+E48*F48</f>
        <v>1.056</v>
      </c>
      <c r="H48" s="16">
        <f t="shared" si="5"/>
        <v>0.73462949999999994</v>
      </c>
      <c r="I48" s="16">
        <f>G48/H48</f>
        <v>1.4374592907036814</v>
      </c>
      <c r="J48" s="17">
        <f t="shared" si="1"/>
        <v>1.3333333333333334E-2</v>
      </c>
      <c r="K48" s="17">
        <f t="shared" si="4"/>
        <v>1.4080000000000002E-2</v>
      </c>
      <c r="L48" s="18">
        <f t="shared" si="2"/>
        <v>1.1221224572237571E-5</v>
      </c>
    </row>
    <row r="49" spans="1:12" x14ac:dyDescent="0.2">
      <c r="A49" s="28" t="s">
        <v>47</v>
      </c>
      <c r="B49" s="7">
        <v>2</v>
      </c>
      <c r="C49" s="7">
        <v>1</v>
      </c>
      <c r="D49" s="7">
        <v>4</v>
      </c>
      <c r="E49" s="5">
        <v>10</v>
      </c>
      <c r="F49" s="15">
        <v>17.5</v>
      </c>
      <c r="G49" s="16">
        <f t="shared" si="0"/>
        <v>175</v>
      </c>
      <c r="H49" s="16">
        <f>$B$5*$B$6*$B$7*$B$11*$B$8</f>
        <v>0.60974248499999995</v>
      </c>
      <c r="I49" s="16">
        <f t="shared" si="6"/>
        <v>287.00640730324051</v>
      </c>
      <c r="J49" s="17">
        <f t="shared" si="1"/>
        <v>0.13333333333333333</v>
      </c>
      <c r="K49" s="17">
        <f t="shared" si="4"/>
        <v>23.333333333333332</v>
      </c>
      <c r="L49" s="18">
        <f t="shared" si="2"/>
        <v>1.8595779357401275E-2</v>
      </c>
    </row>
    <row r="50" spans="1:12" x14ac:dyDescent="0.2">
      <c r="A50" s="28"/>
      <c r="B50" s="7">
        <v>2</v>
      </c>
      <c r="C50" s="7">
        <v>1</v>
      </c>
      <c r="D50" s="7">
        <v>4</v>
      </c>
      <c r="E50" s="5">
        <v>4.3999999999999997E-2</v>
      </c>
      <c r="F50" s="15">
        <v>24</v>
      </c>
      <c r="G50" s="16">
        <f>+E50*F50</f>
        <v>1.056</v>
      </c>
      <c r="H50" s="16">
        <f t="shared" si="5"/>
        <v>0.73462949999999994</v>
      </c>
      <c r="I50" s="16">
        <f>G50/H50</f>
        <v>1.4374592907036814</v>
      </c>
      <c r="J50" s="17">
        <f t="shared" si="1"/>
        <v>0.13333333333333333</v>
      </c>
      <c r="K50" s="17">
        <f t="shared" si="4"/>
        <v>0.14080000000000001</v>
      </c>
      <c r="L50" s="18">
        <f t="shared" si="2"/>
        <v>1.122122457223757E-4</v>
      </c>
    </row>
    <row r="51" spans="1:12" x14ac:dyDescent="0.2">
      <c r="A51" s="28" t="s">
        <v>48</v>
      </c>
      <c r="B51" s="7">
        <v>5</v>
      </c>
      <c r="C51" s="7">
        <v>6</v>
      </c>
      <c r="D51" s="7">
        <v>4</v>
      </c>
      <c r="E51" s="5">
        <v>3.5</v>
      </c>
      <c r="F51" s="15">
        <v>24</v>
      </c>
      <c r="G51" s="16">
        <f t="shared" si="0"/>
        <v>84</v>
      </c>
      <c r="H51" s="16">
        <f>$B$5*$B$6*$B$7*$B$11*$B$10</f>
        <v>0.58770359999999999</v>
      </c>
      <c r="I51" s="16">
        <f t="shared" si="6"/>
        <v>142.92919083701375</v>
      </c>
      <c r="J51" s="17">
        <f t="shared" si="1"/>
        <v>2</v>
      </c>
      <c r="K51" s="17">
        <f t="shared" si="4"/>
        <v>168</v>
      </c>
      <c r="L51" s="18">
        <f t="shared" si="2"/>
        <v>0.1338896113732892</v>
      </c>
    </row>
    <row r="52" spans="1:12" x14ac:dyDescent="0.2">
      <c r="A52" s="28" t="s">
        <v>49</v>
      </c>
      <c r="B52" s="7">
        <v>5</v>
      </c>
      <c r="C52" s="7">
        <v>6</v>
      </c>
      <c r="D52" s="7">
        <v>4</v>
      </c>
      <c r="E52" s="5">
        <v>4.3999999999999997E-2</v>
      </c>
      <c r="F52" s="15">
        <v>24</v>
      </c>
      <c r="G52" s="16">
        <f>+E52*F52</f>
        <v>1.056</v>
      </c>
      <c r="H52" s="16">
        <f t="shared" si="5"/>
        <v>0.73462949999999994</v>
      </c>
      <c r="I52" s="16">
        <f>G52/H52</f>
        <v>1.4374592907036814</v>
      </c>
      <c r="J52" s="17">
        <f t="shared" si="1"/>
        <v>2</v>
      </c>
      <c r="K52" s="17">
        <f t="shared" si="4"/>
        <v>2.1120000000000001</v>
      </c>
      <c r="L52" s="18">
        <f t="shared" si="2"/>
        <v>1.6831836858356355E-3</v>
      </c>
    </row>
    <row r="53" spans="1:12" x14ac:dyDescent="0.2">
      <c r="A53" s="28" t="s">
        <v>50</v>
      </c>
      <c r="B53" s="7">
        <v>1</v>
      </c>
      <c r="C53" s="7">
        <v>6</v>
      </c>
      <c r="D53" s="7">
        <v>4</v>
      </c>
      <c r="E53" s="5">
        <v>2.5</v>
      </c>
      <c r="F53" s="15">
        <v>24</v>
      </c>
      <c r="G53" s="16">
        <f t="shared" si="0"/>
        <v>60</v>
      </c>
      <c r="H53" s="16">
        <f t="shared" si="5"/>
        <v>0.73462949999999994</v>
      </c>
      <c r="I53" s="16">
        <f t="shared" si="6"/>
        <v>81.673823335436438</v>
      </c>
      <c r="J53" s="17">
        <f t="shared" si="1"/>
        <v>0.4</v>
      </c>
      <c r="K53" s="17">
        <f t="shared" si="4"/>
        <v>24</v>
      </c>
      <c r="L53" s="18">
        <f t="shared" si="2"/>
        <v>1.9127087339041313E-2</v>
      </c>
    </row>
    <row r="54" spans="1:12" x14ac:dyDescent="0.2">
      <c r="A54" s="28"/>
      <c r="B54" s="7">
        <v>2</v>
      </c>
      <c r="C54" s="7">
        <v>6</v>
      </c>
      <c r="D54" s="7">
        <v>4</v>
      </c>
      <c r="E54" s="5">
        <v>4.3999999999999997E-2</v>
      </c>
      <c r="F54" s="15">
        <v>24</v>
      </c>
      <c r="G54" s="16">
        <f>+E54*F54</f>
        <v>1.056</v>
      </c>
      <c r="H54" s="16">
        <f t="shared" si="5"/>
        <v>0.73462949999999994</v>
      </c>
      <c r="I54" s="16">
        <f>G54/H54</f>
        <v>1.4374592907036814</v>
      </c>
      <c r="J54" s="17">
        <f t="shared" si="1"/>
        <v>0.8</v>
      </c>
      <c r="K54" s="17">
        <f t="shared" si="4"/>
        <v>0.84480000000000011</v>
      </c>
      <c r="L54" s="18">
        <f t="shared" si="2"/>
        <v>6.7327347433425422E-4</v>
      </c>
    </row>
    <row r="55" spans="1:12" ht="15.75" x14ac:dyDescent="0.25">
      <c r="A55" s="20" t="s">
        <v>30</v>
      </c>
      <c r="B55" s="20"/>
      <c r="C55" s="20"/>
      <c r="D55" s="20"/>
      <c r="E55" s="20"/>
      <c r="F55" s="30"/>
      <c r="G55" s="20"/>
      <c r="H55" s="20"/>
      <c r="I55" s="20"/>
      <c r="J55" s="21"/>
      <c r="K55" s="21">
        <f>SUM(K29:K54)</f>
        <v>1254.7650133333332</v>
      </c>
      <c r="L55" s="18">
        <f t="shared" si="2"/>
        <v>1</v>
      </c>
    </row>
    <row r="56" spans="1:12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45" x14ac:dyDescent="0.2">
      <c r="A57" s="6"/>
      <c r="B57" s="6"/>
      <c r="C57" s="6"/>
      <c r="D57" s="6"/>
      <c r="E57" s="6"/>
      <c r="F57" s="6"/>
      <c r="G57" s="6"/>
      <c r="H57" s="6"/>
      <c r="I57" s="6"/>
      <c r="J57" s="23" t="s">
        <v>31</v>
      </c>
      <c r="K57" s="24">
        <f>$E$4-K55</f>
        <v>761.23498666666683</v>
      </c>
      <c r="L57" s="6"/>
    </row>
    <row r="58" spans="1:12" x14ac:dyDescent="0.2">
      <c r="J58" s="23" t="s">
        <v>32</v>
      </c>
      <c r="K58" s="24">
        <f>$E$4/K55*100</f>
        <v>160.66753364794701</v>
      </c>
    </row>
    <row r="60" spans="1:12" ht="15.75" x14ac:dyDescent="0.25">
      <c r="A60" s="31" t="s">
        <v>51</v>
      </c>
    </row>
    <row r="62" spans="1:12" ht="15.75" x14ac:dyDescent="0.25">
      <c r="A62" s="10" t="s">
        <v>52</v>
      </c>
      <c r="B62" s="6"/>
      <c r="C62" s="6"/>
      <c r="D62" s="6"/>
      <c r="E62" s="6"/>
      <c r="F62" s="6"/>
      <c r="G62" s="6"/>
      <c r="H62" s="6"/>
      <c r="I62" s="6"/>
      <c r="J62" s="6"/>
    </row>
    <row r="63" spans="1:12" ht="60" x14ac:dyDescent="0.2">
      <c r="A63" s="5" t="s">
        <v>53</v>
      </c>
      <c r="B63" s="5" t="s">
        <v>54</v>
      </c>
      <c r="C63" s="5" t="s">
        <v>55</v>
      </c>
      <c r="D63" s="5" t="s">
        <v>56</v>
      </c>
      <c r="E63" s="5" t="s">
        <v>57</v>
      </c>
      <c r="F63" s="5" t="s">
        <v>58</v>
      </c>
      <c r="G63" s="5" t="s">
        <v>59</v>
      </c>
      <c r="H63" s="5" t="s">
        <v>60</v>
      </c>
      <c r="I63" s="5" t="s">
        <v>61</v>
      </c>
    </row>
    <row r="64" spans="1:12" x14ac:dyDescent="0.2">
      <c r="A64" s="14" t="s">
        <v>62</v>
      </c>
      <c r="B64" s="5"/>
      <c r="C64" s="5"/>
      <c r="D64" s="5"/>
      <c r="E64" s="5"/>
      <c r="F64" s="5"/>
      <c r="G64" s="5"/>
      <c r="H64" s="15"/>
      <c r="I64" s="32">
        <v>12</v>
      </c>
    </row>
    <row r="65" spans="1:9" x14ac:dyDescent="0.2">
      <c r="A65" s="19" t="s">
        <v>63</v>
      </c>
      <c r="B65" s="5"/>
      <c r="C65" s="5"/>
      <c r="D65" s="5"/>
      <c r="E65" s="5"/>
      <c r="F65" s="5"/>
      <c r="G65" s="5"/>
      <c r="H65" s="15"/>
      <c r="I65" s="32">
        <v>1.056</v>
      </c>
    </row>
    <row r="66" spans="1:9" x14ac:dyDescent="0.2">
      <c r="A66" s="14" t="s">
        <v>46</v>
      </c>
      <c r="B66" s="5"/>
      <c r="C66" s="5"/>
      <c r="D66" s="5"/>
      <c r="E66" s="5"/>
      <c r="F66" s="5"/>
      <c r="G66" s="5"/>
      <c r="H66" s="15"/>
      <c r="I66" s="32">
        <v>2.16</v>
      </c>
    </row>
    <row r="67" spans="1:9" x14ac:dyDescent="0.2">
      <c r="A67" s="19" t="s">
        <v>64</v>
      </c>
      <c r="B67" s="5"/>
      <c r="C67" s="5"/>
      <c r="D67" s="5"/>
      <c r="E67" s="5"/>
      <c r="F67" s="5"/>
      <c r="G67" s="5"/>
      <c r="H67" s="15"/>
      <c r="I67" s="32">
        <v>1.056</v>
      </c>
    </row>
    <row r="68" spans="1:9" x14ac:dyDescent="0.2">
      <c r="A68" s="19" t="s">
        <v>65</v>
      </c>
      <c r="B68" s="5"/>
      <c r="C68" s="5"/>
      <c r="D68" s="5"/>
      <c r="E68" s="5"/>
      <c r="F68" s="5"/>
      <c r="G68" s="5"/>
      <c r="H68" s="15"/>
      <c r="I68" s="32">
        <v>1.6800000000000002</v>
      </c>
    </row>
    <row r="69" spans="1:9" x14ac:dyDescent="0.2">
      <c r="A69" s="19" t="s">
        <v>66</v>
      </c>
      <c r="B69" s="5"/>
      <c r="C69" s="5"/>
      <c r="D69" s="5"/>
      <c r="E69" s="5"/>
      <c r="F69" s="5"/>
      <c r="G69" s="5"/>
      <c r="H69" s="15"/>
      <c r="I69" s="32">
        <v>1.056</v>
      </c>
    </row>
    <row r="70" spans="1:9" x14ac:dyDescent="0.2">
      <c r="A70" s="19" t="s">
        <v>67</v>
      </c>
      <c r="B70" s="5"/>
      <c r="C70" s="5"/>
      <c r="D70" s="5"/>
      <c r="E70" s="5"/>
      <c r="F70" s="5"/>
      <c r="G70" s="5"/>
      <c r="H70" s="15"/>
      <c r="I70" s="32">
        <v>1.056</v>
      </c>
    </row>
    <row r="71" spans="1:9" x14ac:dyDescent="0.2">
      <c r="A71" s="14" t="s">
        <v>68</v>
      </c>
      <c r="B71" s="5"/>
      <c r="C71" s="5"/>
      <c r="D71" s="5"/>
      <c r="E71" s="5"/>
      <c r="F71" s="5"/>
      <c r="G71" s="5"/>
      <c r="H71" s="15"/>
      <c r="I71" s="32">
        <v>1.992</v>
      </c>
    </row>
    <row r="72" spans="1:9" x14ac:dyDescent="0.2">
      <c r="A72" s="14" t="s">
        <v>69</v>
      </c>
      <c r="B72" s="5"/>
      <c r="C72" s="5"/>
      <c r="D72" s="5"/>
      <c r="E72" s="5"/>
      <c r="F72" s="5"/>
      <c r="G72" s="5"/>
      <c r="H72" s="16"/>
      <c r="I72" s="32">
        <v>3.75</v>
      </c>
    </row>
    <row r="73" spans="1:9" x14ac:dyDescent="0.2">
      <c r="A73" s="14" t="s">
        <v>39</v>
      </c>
      <c r="B73" s="5"/>
      <c r="C73" s="5"/>
      <c r="D73" s="5"/>
      <c r="E73" s="5"/>
      <c r="F73" s="5"/>
      <c r="G73" s="5"/>
      <c r="H73" s="16"/>
      <c r="I73" s="32">
        <v>5</v>
      </c>
    </row>
    <row r="74" spans="1:9" x14ac:dyDescent="0.2">
      <c r="A74" s="28" t="s">
        <v>40</v>
      </c>
      <c r="B74" s="5"/>
      <c r="C74" s="5"/>
      <c r="D74" s="5"/>
      <c r="E74" s="5"/>
      <c r="F74" s="5">
        <v>1.68</v>
      </c>
      <c r="G74" s="5"/>
      <c r="H74" s="16"/>
      <c r="I74" s="32"/>
    </row>
    <row r="75" spans="1:9" x14ac:dyDescent="0.2">
      <c r="A75" s="28" t="s">
        <v>39</v>
      </c>
      <c r="B75" s="5">
        <v>5</v>
      </c>
      <c r="C75" s="5">
        <v>5</v>
      </c>
      <c r="D75" s="5"/>
      <c r="E75" s="5"/>
      <c r="F75" s="5"/>
      <c r="G75" s="5"/>
      <c r="H75" s="16"/>
      <c r="I75" s="32"/>
    </row>
    <row r="76" spans="1:9" x14ac:dyDescent="0.2">
      <c r="A76" s="28" t="s">
        <v>41</v>
      </c>
      <c r="B76" s="5"/>
      <c r="C76" s="5"/>
      <c r="D76" s="5">
        <v>6.72</v>
      </c>
      <c r="E76" s="5"/>
      <c r="F76" s="5"/>
      <c r="G76" s="5"/>
      <c r="H76" s="15"/>
      <c r="I76" s="32"/>
    </row>
    <row r="77" spans="1:9" x14ac:dyDescent="0.2">
      <c r="A77" s="28" t="s">
        <v>42</v>
      </c>
      <c r="B77" s="5"/>
      <c r="C77" s="5"/>
      <c r="D77" s="5"/>
      <c r="E77" s="5"/>
      <c r="F77" s="5">
        <v>1.06</v>
      </c>
      <c r="G77" s="5"/>
      <c r="H77" s="15"/>
      <c r="I77" s="32"/>
    </row>
    <row r="78" spans="1:9" x14ac:dyDescent="0.2">
      <c r="A78" s="28" t="s">
        <v>43</v>
      </c>
      <c r="B78" s="5"/>
      <c r="C78" s="5"/>
      <c r="D78" s="5"/>
      <c r="E78" s="5"/>
      <c r="F78" s="5">
        <v>3.98</v>
      </c>
      <c r="G78" s="5"/>
      <c r="H78" s="15"/>
      <c r="I78" s="33"/>
    </row>
    <row r="79" spans="1:9" x14ac:dyDescent="0.2">
      <c r="A79" s="28" t="s">
        <v>44</v>
      </c>
      <c r="B79" s="5"/>
      <c r="C79" s="5"/>
      <c r="D79" s="5"/>
      <c r="E79" s="5"/>
      <c r="F79" s="5">
        <v>12</v>
      </c>
      <c r="G79" s="5"/>
      <c r="H79" s="15"/>
      <c r="I79" s="33"/>
    </row>
    <row r="80" spans="1:9" ht="30" x14ac:dyDescent="0.2">
      <c r="A80" s="28" t="s">
        <v>45</v>
      </c>
      <c r="B80" s="5"/>
      <c r="C80" s="5"/>
      <c r="D80" s="5"/>
      <c r="E80" s="5"/>
      <c r="F80" s="5">
        <v>1.06</v>
      </c>
      <c r="G80" s="5"/>
      <c r="H80" s="15"/>
      <c r="I80" s="33"/>
    </row>
    <row r="81" spans="1:21" x14ac:dyDescent="0.2">
      <c r="A81" s="28" t="s">
        <v>46</v>
      </c>
      <c r="B81" s="5"/>
      <c r="C81" s="5"/>
      <c r="D81" s="5"/>
      <c r="E81" s="5"/>
      <c r="F81" s="5">
        <v>2.16</v>
      </c>
      <c r="G81" s="5"/>
      <c r="H81" s="15"/>
      <c r="I81" s="33"/>
    </row>
    <row r="82" spans="1:21" x14ac:dyDescent="0.2">
      <c r="A82" s="29" t="s">
        <v>70</v>
      </c>
      <c r="B82" s="5"/>
      <c r="C82" s="5"/>
      <c r="D82" s="5"/>
      <c r="E82" s="5"/>
      <c r="F82" s="5"/>
      <c r="G82" s="5"/>
      <c r="H82" s="15"/>
      <c r="I82" s="33"/>
    </row>
    <row r="83" spans="1:21" x14ac:dyDescent="0.2">
      <c r="A83" s="28" t="s">
        <v>71</v>
      </c>
      <c r="B83" s="5"/>
      <c r="C83" s="5"/>
      <c r="D83" s="5"/>
      <c r="E83" s="5"/>
      <c r="F83" s="5"/>
      <c r="G83" s="5"/>
      <c r="H83" s="15"/>
      <c r="I83" s="33"/>
    </row>
    <row r="84" spans="1:21" x14ac:dyDescent="0.2">
      <c r="A84" s="28" t="s">
        <v>72</v>
      </c>
      <c r="B84" s="5"/>
      <c r="C84" s="5"/>
      <c r="D84" s="5"/>
      <c r="E84" s="5"/>
      <c r="F84" s="5"/>
      <c r="G84" s="5"/>
      <c r="H84" s="15"/>
      <c r="I84" s="33"/>
    </row>
    <row r="85" spans="1:21" x14ac:dyDescent="0.2">
      <c r="A85" s="28" t="s">
        <v>47</v>
      </c>
      <c r="B85" s="5"/>
      <c r="C85" s="5"/>
      <c r="D85" s="5"/>
      <c r="E85" s="5"/>
      <c r="F85" s="5"/>
      <c r="G85" s="5"/>
      <c r="H85" s="15"/>
      <c r="I85" s="33"/>
    </row>
    <row r="86" spans="1:21" x14ac:dyDescent="0.2">
      <c r="A86" s="28" t="s">
        <v>73</v>
      </c>
      <c r="B86" s="5"/>
      <c r="C86" s="5"/>
      <c r="D86" s="5"/>
      <c r="E86" s="5"/>
      <c r="F86" s="5"/>
      <c r="G86" s="5"/>
      <c r="H86" s="15"/>
      <c r="I86" s="33"/>
    </row>
    <row r="87" spans="1:21" x14ac:dyDescent="0.2">
      <c r="A87" s="28" t="s">
        <v>48</v>
      </c>
      <c r="B87" s="5"/>
      <c r="C87" s="5"/>
      <c r="D87" s="5"/>
      <c r="E87" s="5"/>
      <c r="F87" s="5">
        <v>84</v>
      </c>
      <c r="G87" s="5"/>
      <c r="H87" s="15"/>
      <c r="I87" s="33"/>
    </row>
    <row r="88" spans="1:21" x14ac:dyDescent="0.2">
      <c r="A88" s="28" t="s">
        <v>49</v>
      </c>
      <c r="B88" s="5"/>
      <c r="C88" s="5"/>
      <c r="D88" s="5"/>
      <c r="E88" s="5"/>
      <c r="F88" s="5">
        <v>1.06</v>
      </c>
      <c r="G88" s="5"/>
      <c r="H88" s="15"/>
      <c r="I88" s="33"/>
    </row>
    <row r="89" spans="1:21" x14ac:dyDescent="0.2">
      <c r="A89" s="28" t="s">
        <v>74</v>
      </c>
      <c r="B89" s="5"/>
      <c r="C89" s="5"/>
      <c r="D89" s="5"/>
      <c r="E89" s="5"/>
      <c r="F89" s="5"/>
      <c r="G89" s="5"/>
      <c r="H89" s="15"/>
      <c r="I89" s="33"/>
    </row>
    <row r="90" spans="1:21" x14ac:dyDescent="0.2">
      <c r="A90" s="28" t="s">
        <v>75</v>
      </c>
      <c r="B90" s="5"/>
      <c r="C90" s="5"/>
      <c r="D90" s="5"/>
      <c r="E90" s="5"/>
      <c r="F90" s="5"/>
      <c r="G90" s="5"/>
      <c r="H90" s="15"/>
      <c r="I90" s="33"/>
    </row>
    <row r="91" spans="1:21" ht="15.75" x14ac:dyDescent="0.25">
      <c r="A91" s="34" t="s">
        <v>76</v>
      </c>
      <c r="B91" s="5"/>
      <c r="C91" s="5"/>
      <c r="D91" s="5"/>
      <c r="E91" s="5"/>
      <c r="F91" s="5">
        <f>D92/$B$9+C92/$B$10</f>
        <v>14.649999999999999</v>
      </c>
      <c r="G91" s="32">
        <f>F92/$B$7</f>
        <v>143.11764705882354</v>
      </c>
      <c r="H91" s="32">
        <f>G92/$B$6/$B$11</f>
        <v>149.03430913133764</v>
      </c>
      <c r="I91" s="33">
        <f>H92/$B$5+B92/$B$4</f>
        <v>171.84367681259738</v>
      </c>
    </row>
    <row r="92" spans="1:21" x14ac:dyDescent="0.2">
      <c r="A92" s="23" t="s">
        <v>77</v>
      </c>
      <c r="B92" s="23">
        <f>SUM(B64:B90)</f>
        <v>5</v>
      </c>
      <c r="C92" s="23">
        <f>SUM(C64:C90)</f>
        <v>5</v>
      </c>
      <c r="D92" s="23">
        <f>SUM(D64:D90)</f>
        <v>6.72</v>
      </c>
      <c r="E92" s="23">
        <f>SUM(E64:E90)</f>
        <v>0</v>
      </c>
      <c r="F92" s="23">
        <f>SUM(F64:F91)</f>
        <v>121.65</v>
      </c>
      <c r="G92" s="33">
        <f>SUM(G91)</f>
        <v>143.11764705882354</v>
      </c>
      <c r="H92" s="33">
        <f>SUM(H91)</f>
        <v>149.03430913133764</v>
      </c>
      <c r="I92" s="33">
        <f>SUM(I64:I91)</f>
        <v>202.64967681259739</v>
      </c>
    </row>
    <row r="94" spans="1:21" ht="75" x14ac:dyDescent="0.2">
      <c r="H94" s="23" t="s">
        <v>78</v>
      </c>
      <c r="I94" s="35">
        <f>$D$8*24/I92</f>
        <v>5.9215490440170493</v>
      </c>
    </row>
    <row r="96" spans="1:21" ht="15.75" x14ac:dyDescent="0.25">
      <c r="A96" s="10" t="s">
        <v>79</v>
      </c>
      <c r="B96" s="6"/>
      <c r="C96" s="6"/>
      <c r="D96" s="6"/>
      <c r="E96" s="6"/>
      <c r="F96" s="6"/>
      <c r="G96" s="6"/>
      <c r="H96" s="6"/>
      <c r="I96" s="6"/>
      <c r="M96" s="10" t="s">
        <v>80</v>
      </c>
      <c r="N96" s="6"/>
      <c r="O96" s="6"/>
      <c r="P96" s="6"/>
      <c r="Q96" s="6"/>
      <c r="R96" s="6"/>
      <c r="S96" s="6"/>
      <c r="T96" s="6"/>
      <c r="U96" s="6"/>
    </row>
    <row r="97" spans="1:21" ht="60" x14ac:dyDescent="0.2">
      <c r="A97" s="5" t="s">
        <v>53</v>
      </c>
      <c r="B97" s="5" t="s">
        <v>54</v>
      </c>
      <c r="C97" s="5" t="s">
        <v>55</v>
      </c>
      <c r="D97" s="5" t="s">
        <v>56</v>
      </c>
      <c r="E97" s="5" t="s">
        <v>57</v>
      </c>
      <c r="F97" s="5" t="s">
        <v>58</v>
      </c>
      <c r="G97" s="5" t="s">
        <v>59</v>
      </c>
      <c r="H97" s="5" t="s">
        <v>60</v>
      </c>
      <c r="I97" s="5" t="s">
        <v>61</v>
      </c>
      <c r="M97" s="5" t="s">
        <v>53</v>
      </c>
      <c r="N97" s="5" t="s">
        <v>54</v>
      </c>
      <c r="O97" s="5" t="s">
        <v>55</v>
      </c>
      <c r="P97" s="5" t="s">
        <v>56</v>
      </c>
      <c r="Q97" s="5" t="s">
        <v>57</v>
      </c>
      <c r="R97" s="5" t="s">
        <v>58</v>
      </c>
      <c r="S97" s="5" t="s">
        <v>59</v>
      </c>
      <c r="T97" s="5" t="s">
        <v>60</v>
      </c>
      <c r="U97" s="5" t="s">
        <v>61</v>
      </c>
    </row>
    <row r="98" spans="1:21" x14ac:dyDescent="0.2">
      <c r="A98" s="14" t="s">
        <v>62</v>
      </c>
      <c r="B98" s="5"/>
      <c r="C98" s="5"/>
      <c r="D98" s="5"/>
      <c r="E98" s="5"/>
      <c r="F98" s="5"/>
      <c r="G98" s="5"/>
      <c r="H98" s="15"/>
      <c r="I98" s="32">
        <v>12</v>
      </c>
      <c r="M98" s="14" t="s">
        <v>62</v>
      </c>
      <c r="N98" s="5"/>
      <c r="O98" s="5"/>
      <c r="P98" s="5"/>
      <c r="Q98" s="5"/>
      <c r="R98" s="5"/>
      <c r="S98" s="5"/>
      <c r="T98" s="15"/>
      <c r="U98" s="32">
        <v>12</v>
      </c>
    </row>
    <row r="99" spans="1:21" x14ac:dyDescent="0.2">
      <c r="A99" s="19" t="s">
        <v>63</v>
      </c>
      <c r="B99" s="5"/>
      <c r="C99" s="5"/>
      <c r="D99" s="5"/>
      <c r="E99" s="5"/>
      <c r="F99" s="5"/>
      <c r="G99" s="5"/>
      <c r="H99" s="15"/>
      <c r="I99" s="32">
        <v>1.056</v>
      </c>
      <c r="M99" s="19" t="s">
        <v>63</v>
      </c>
      <c r="N99" s="5"/>
      <c r="O99" s="5"/>
      <c r="P99" s="5"/>
      <c r="Q99" s="5"/>
      <c r="R99" s="5"/>
      <c r="S99" s="5"/>
      <c r="T99" s="15"/>
      <c r="U99" s="32">
        <v>1.056</v>
      </c>
    </row>
    <row r="100" spans="1:21" x14ac:dyDescent="0.2">
      <c r="A100" s="14" t="s">
        <v>46</v>
      </c>
      <c r="B100" s="5"/>
      <c r="C100" s="5"/>
      <c r="D100" s="5"/>
      <c r="E100" s="5"/>
      <c r="F100" s="5"/>
      <c r="G100" s="5"/>
      <c r="H100" s="15"/>
      <c r="I100" s="32">
        <v>2.16</v>
      </c>
      <c r="M100" s="14" t="s">
        <v>46</v>
      </c>
      <c r="N100" s="5"/>
      <c r="O100" s="5"/>
      <c r="P100" s="5"/>
      <c r="Q100" s="5"/>
      <c r="R100" s="5"/>
      <c r="S100" s="5"/>
      <c r="T100" s="15"/>
      <c r="U100" s="32">
        <v>2.16</v>
      </c>
    </row>
    <row r="101" spans="1:21" x14ac:dyDescent="0.2">
      <c r="A101" s="19" t="s">
        <v>64</v>
      </c>
      <c r="B101" s="5"/>
      <c r="C101" s="5"/>
      <c r="D101" s="5"/>
      <c r="E101" s="5"/>
      <c r="F101" s="5"/>
      <c r="G101" s="5"/>
      <c r="H101" s="15"/>
      <c r="I101" s="32">
        <v>1.056</v>
      </c>
      <c r="M101" s="19" t="s">
        <v>64</v>
      </c>
      <c r="N101" s="5"/>
      <c r="O101" s="5"/>
      <c r="P101" s="5"/>
      <c r="Q101" s="5"/>
      <c r="R101" s="5"/>
      <c r="S101" s="5"/>
      <c r="T101" s="15"/>
      <c r="U101" s="32">
        <v>1.056</v>
      </c>
    </row>
    <row r="102" spans="1:21" ht="30" x14ac:dyDescent="0.2">
      <c r="A102" s="19" t="s">
        <v>65</v>
      </c>
      <c r="B102" s="5"/>
      <c r="C102" s="5"/>
      <c r="D102" s="5"/>
      <c r="E102" s="5"/>
      <c r="F102" s="5"/>
      <c r="G102" s="5"/>
      <c r="H102" s="15"/>
      <c r="I102" s="32">
        <v>1.6800000000000002</v>
      </c>
      <c r="M102" s="19" t="s">
        <v>65</v>
      </c>
      <c r="N102" s="5"/>
      <c r="O102" s="5"/>
      <c r="P102" s="5"/>
      <c r="Q102" s="5"/>
      <c r="R102" s="5"/>
      <c r="S102" s="5"/>
      <c r="T102" s="15"/>
      <c r="U102" s="32">
        <v>1.6800000000000002</v>
      </c>
    </row>
    <row r="103" spans="1:21" x14ac:dyDescent="0.2">
      <c r="A103" s="19" t="s">
        <v>66</v>
      </c>
      <c r="B103" s="5"/>
      <c r="C103" s="5"/>
      <c r="D103" s="5"/>
      <c r="E103" s="5"/>
      <c r="F103" s="5"/>
      <c r="G103" s="5"/>
      <c r="H103" s="15"/>
      <c r="I103" s="32">
        <v>1.056</v>
      </c>
      <c r="M103" s="19" t="s">
        <v>66</v>
      </c>
      <c r="N103" s="5"/>
      <c r="O103" s="5"/>
      <c r="P103" s="5"/>
      <c r="Q103" s="5"/>
      <c r="R103" s="5"/>
      <c r="S103" s="5"/>
      <c r="T103" s="15"/>
      <c r="U103" s="32">
        <v>1.056</v>
      </c>
    </row>
    <row r="104" spans="1:21" x14ac:dyDescent="0.2">
      <c r="A104" s="19" t="s">
        <v>67</v>
      </c>
      <c r="B104" s="5"/>
      <c r="C104" s="5"/>
      <c r="D104" s="5"/>
      <c r="E104" s="5"/>
      <c r="F104" s="5"/>
      <c r="G104" s="5"/>
      <c r="H104" s="15"/>
      <c r="I104" s="32">
        <v>1.056</v>
      </c>
      <c r="M104" s="19" t="s">
        <v>67</v>
      </c>
      <c r="N104" s="5"/>
      <c r="O104" s="5"/>
      <c r="P104" s="5"/>
      <c r="Q104" s="5"/>
      <c r="R104" s="5"/>
      <c r="S104" s="5"/>
      <c r="T104" s="15"/>
      <c r="U104" s="32">
        <v>1.056</v>
      </c>
    </row>
    <row r="105" spans="1:21" x14ac:dyDescent="0.2">
      <c r="A105" s="14" t="s">
        <v>68</v>
      </c>
      <c r="B105" s="5"/>
      <c r="C105" s="5"/>
      <c r="D105" s="5"/>
      <c r="E105" s="5"/>
      <c r="F105" s="5"/>
      <c r="G105" s="5"/>
      <c r="H105" s="15"/>
      <c r="I105" s="32">
        <v>1.992</v>
      </c>
      <c r="M105" s="14" t="s">
        <v>68</v>
      </c>
      <c r="N105" s="5"/>
      <c r="O105" s="5"/>
      <c r="P105" s="5"/>
      <c r="Q105" s="5"/>
      <c r="R105" s="5"/>
      <c r="S105" s="5"/>
      <c r="T105" s="15"/>
      <c r="U105" s="32">
        <v>1.992</v>
      </c>
    </row>
    <row r="106" spans="1:21" x14ac:dyDescent="0.2">
      <c r="A106" s="14" t="s">
        <v>69</v>
      </c>
      <c r="B106" s="5"/>
      <c r="C106" s="5"/>
      <c r="D106" s="5"/>
      <c r="E106" s="5"/>
      <c r="F106" s="5"/>
      <c r="G106" s="5"/>
      <c r="H106" s="16"/>
      <c r="I106" s="32">
        <v>3.75</v>
      </c>
      <c r="M106" s="14" t="s">
        <v>69</v>
      </c>
      <c r="N106" s="5"/>
      <c r="O106" s="5"/>
      <c r="P106" s="5"/>
      <c r="Q106" s="5"/>
      <c r="R106" s="5"/>
      <c r="S106" s="5"/>
      <c r="T106" s="16"/>
      <c r="U106" s="32">
        <v>3.75</v>
      </c>
    </row>
    <row r="107" spans="1:21" ht="30" x14ac:dyDescent="0.2">
      <c r="A107" s="14" t="s">
        <v>39</v>
      </c>
      <c r="B107" s="5"/>
      <c r="C107" s="5"/>
      <c r="D107" s="5"/>
      <c r="E107" s="5"/>
      <c r="F107" s="5"/>
      <c r="G107" s="5"/>
      <c r="H107" s="16"/>
      <c r="I107" s="32">
        <v>5</v>
      </c>
      <c r="M107" s="14" t="s">
        <v>39</v>
      </c>
      <c r="N107" s="5"/>
      <c r="O107" s="5"/>
      <c r="P107" s="5"/>
      <c r="Q107" s="5"/>
      <c r="R107" s="5"/>
      <c r="S107" s="5"/>
      <c r="T107" s="16"/>
      <c r="U107" s="32">
        <v>5</v>
      </c>
    </row>
    <row r="108" spans="1:21" ht="30" x14ac:dyDescent="0.2">
      <c r="A108" s="28" t="s">
        <v>40</v>
      </c>
      <c r="B108" s="5"/>
      <c r="C108" s="5"/>
      <c r="D108" s="5"/>
      <c r="E108" s="5"/>
      <c r="F108" s="5">
        <v>1.68</v>
      </c>
      <c r="G108" s="5"/>
      <c r="H108" s="16"/>
      <c r="I108" s="32"/>
      <c r="M108" s="28" t="s">
        <v>81</v>
      </c>
      <c r="N108" s="5"/>
      <c r="O108" s="5"/>
      <c r="P108" s="5"/>
      <c r="Q108" s="5"/>
      <c r="R108" s="5">
        <v>1.68</v>
      </c>
      <c r="S108" s="5"/>
      <c r="T108" s="16"/>
      <c r="U108" s="32"/>
    </row>
    <row r="109" spans="1:21" ht="30" x14ac:dyDescent="0.2">
      <c r="A109" s="28" t="s">
        <v>39</v>
      </c>
      <c r="B109" s="5">
        <v>5</v>
      </c>
      <c r="C109" s="5">
        <v>5</v>
      </c>
      <c r="D109" s="5"/>
      <c r="E109" s="5"/>
      <c r="F109" s="5"/>
      <c r="G109" s="5"/>
      <c r="H109" s="16"/>
      <c r="I109" s="32"/>
      <c r="M109" s="28" t="s">
        <v>39</v>
      </c>
      <c r="N109" s="5">
        <v>5</v>
      </c>
      <c r="O109" s="5">
        <v>5</v>
      </c>
      <c r="P109" s="5"/>
      <c r="Q109" s="5"/>
      <c r="R109" s="5"/>
      <c r="S109" s="5"/>
      <c r="T109" s="16"/>
      <c r="U109" s="32"/>
    </row>
    <row r="110" spans="1:21" x14ac:dyDescent="0.2">
      <c r="A110" s="28" t="s">
        <v>41</v>
      </c>
      <c r="B110" s="5"/>
      <c r="C110" s="5"/>
      <c r="D110" s="5"/>
      <c r="E110" s="5"/>
      <c r="F110" s="5"/>
      <c r="G110" s="5"/>
      <c r="H110" s="15"/>
      <c r="I110" s="32"/>
      <c r="M110" s="28" t="s">
        <v>41</v>
      </c>
      <c r="N110" s="5"/>
      <c r="O110" s="5"/>
      <c r="P110" s="5">
        <v>6.72</v>
      </c>
      <c r="Q110" s="5"/>
      <c r="R110" s="5"/>
      <c r="S110" s="5"/>
      <c r="T110" s="15"/>
      <c r="U110" s="32"/>
    </row>
    <row r="111" spans="1:21" x14ac:dyDescent="0.2">
      <c r="A111" s="28" t="s">
        <v>42</v>
      </c>
      <c r="B111" s="5"/>
      <c r="C111" s="5"/>
      <c r="D111" s="5"/>
      <c r="E111" s="5"/>
      <c r="F111" s="5"/>
      <c r="G111" s="5"/>
      <c r="H111" s="15"/>
      <c r="I111" s="32"/>
      <c r="M111" s="28" t="s">
        <v>42</v>
      </c>
      <c r="N111" s="5"/>
      <c r="O111" s="5"/>
      <c r="P111" s="5"/>
      <c r="Q111" s="5"/>
      <c r="R111" s="5">
        <v>1.06</v>
      </c>
      <c r="S111" s="5"/>
      <c r="T111" s="15"/>
      <c r="U111" s="32"/>
    </row>
    <row r="112" spans="1:21" x14ac:dyDescent="0.2">
      <c r="A112" s="28" t="s">
        <v>43</v>
      </c>
      <c r="B112" s="5"/>
      <c r="C112" s="5"/>
      <c r="D112" s="5"/>
      <c r="E112" s="5"/>
      <c r="F112" s="5"/>
      <c r="G112" s="5"/>
      <c r="H112" s="15"/>
      <c r="I112" s="33"/>
      <c r="M112" s="28" t="s">
        <v>43</v>
      </c>
      <c r="N112" s="5"/>
      <c r="O112" s="5"/>
      <c r="P112" s="5"/>
      <c r="Q112" s="5"/>
      <c r="R112" s="5">
        <v>3.98</v>
      </c>
      <c r="S112" s="5"/>
      <c r="T112" s="15"/>
      <c r="U112" s="33"/>
    </row>
    <row r="113" spans="1:21" ht="30.75" x14ac:dyDescent="0.25">
      <c r="A113" s="28" t="s">
        <v>44</v>
      </c>
      <c r="B113" s="5"/>
      <c r="C113" s="5"/>
      <c r="D113" s="5"/>
      <c r="E113" s="5"/>
      <c r="F113" s="5"/>
      <c r="G113" s="5"/>
      <c r="H113" s="15"/>
      <c r="I113" s="33"/>
      <c r="M113" s="28" t="s">
        <v>44</v>
      </c>
      <c r="N113" s="5"/>
      <c r="O113" s="5"/>
      <c r="P113" s="5"/>
      <c r="Q113" s="5"/>
      <c r="R113" s="34">
        <v>72</v>
      </c>
      <c r="S113" s="5"/>
      <c r="T113" s="15"/>
      <c r="U113" s="33"/>
    </row>
    <row r="114" spans="1:21" ht="45" x14ac:dyDescent="0.2">
      <c r="A114" s="28" t="s">
        <v>45</v>
      </c>
      <c r="B114" s="5"/>
      <c r="C114" s="5"/>
      <c r="D114" s="5"/>
      <c r="E114" s="5"/>
      <c r="F114" s="5"/>
      <c r="G114" s="5"/>
      <c r="H114" s="15"/>
      <c r="I114" s="33"/>
      <c r="M114" s="28" t="s">
        <v>45</v>
      </c>
      <c r="N114" s="5"/>
      <c r="O114" s="5"/>
      <c r="P114" s="5"/>
      <c r="Q114" s="5"/>
      <c r="R114" s="5">
        <v>1.06</v>
      </c>
      <c r="S114" s="5"/>
      <c r="T114" s="15"/>
      <c r="U114" s="33"/>
    </row>
    <row r="115" spans="1:21" x14ac:dyDescent="0.2">
      <c r="A115" s="28" t="s">
        <v>46</v>
      </c>
      <c r="B115" s="5"/>
      <c r="C115" s="5"/>
      <c r="D115" s="5"/>
      <c r="E115" s="5"/>
      <c r="F115" s="5">
        <v>2.16</v>
      </c>
      <c r="G115" s="5"/>
      <c r="H115" s="15"/>
      <c r="I115" s="33"/>
      <c r="M115" s="28" t="s">
        <v>46</v>
      </c>
      <c r="N115" s="5"/>
      <c r="O115" s="5"/>
      <c r="P115" s="5"/>
      <c r="Q115" s="5"/>
      <c r="R115" s="5">
        <v>2.16</v>
      </c>
      <c r="S115" s="5"/>
      <c r="T115" s="15"/>
      <c r="U115" s="33"/>
    </row>
    <row r="116" spans="1:21" x14ac:dyDescent="0.2">
      <c r="A116" s="29" t="s">
        <v>70</v>
      </c>
      <c r="B116" s="5"/>
      <c r="C116" s="5"/>
      <c r="D116" s="5"/>
      <c r="E116" s="5"/>
      <c r="F116" s="5"/>
      <c r="G116" s="5"/>
      <c r="H116" s="15"/>
      <c r="I116" s="33"/>
      <c r="M116" s="29" t="s">
        <v>70</v>
      </c>
      <c r="N116" s="5"/>
      <c r="O116" s="5"/>
      <c r="P116" s="5"/>
      <c r="Q116" s="5"/>
      <c r="R116" s="5"/>
      <c r="S116" s="5"/>
      <c r="T116" s="15"/>
      <c r="U116" s="33"/>
    </row>
    <row r="117" spans="1:21" x14ac:dyDescent="0.2">
      <c r="A117" s="28" t="s">
        <v>82</v>
      </c>
      <c r="B117" s="5"/>
      <c r="C117" s="5"/>
      <c r="D117" s="5"/>
      <c r="E117" s="5"/>
      <c r="F117" s="5"/>
      <c r="G117" s="5"/>
      <c r="H117" s="15"/>
      <c r="I117" s="33"/>
      <c r="M117" s="28" t="s">
        <v>82</v>
      </c>
      <c r="N117" s="5"/>
      <c r="O117" s="5"/>
      <c r="P117" s="5"/>
      <c r="Q117" s="5"/>
      <c r="R117" s="5"/>
      <c r="S117" s="5"/>
      <c r="T117" s="15"/>
      <c r="U117" s="33"/>
    </row>
    <row r="118" spans="1:21" ht="30" x14ac:dyDescent="0.2">
      <c r="A118" s="28" t="s">
        <v>72</v>
      </c>
      <c r="B118" s="5"/>
      <c r="C118" s="5"/>
      <c r="D118" s="5"/>
      <c r="E118" s="5"/>
      <c r="F118" s="5"/>
      <c r="G118" s="5"/>
      <c r="H118" s="15"/>
      <c r="I118" s="33"/>
      <c r="M118" s="28" t="s">
        <v>72</v>
      </c>
      <c r="N118" s="5"/>
      <c r="O118" s="5"/>
      <c r="P118" s="5"/>
      <c r="Q118" s="5"/>
      <c r="R118" s="5"/>
      <c r="S118" s="5"/>
      <c r="T118" s="15"/>
      <c r="U118" s="33"/>
    </row>
    <row r="119" spans="1:21" x14ac:dyDescent="0.2">
      <c r="A119" s="28" t="s">
        <v>47</v>
      </c>
      <c r="B119" s="5"/>
      <c r="C119" s="5"/>
      <c r="D119" s="5"/>
      <c r="E119" s="5">
        <v>175</v>
      </c>
      <c r="F119" s="5"/>
      <c r="G119" s="5"/>
      <c r="H119" s="15"/>
      <c r="I119" s="33"/>
      <c r="M119" s="28" t="s">
        <v>47</v>
      </c>
      <c r="N119" s="5"/>
      <c r="O119" s="5"/>
      <c r="P119" s="5"/>
      <c r="Q119" s="5"/>
      <c r="R119" s="5"/>
      <c r="S119" s="5"/>
      <c r="T119" s="15"/>
      <c r="U119" s="33"/>
    </row>
    <row r="120" spans="1:21" ht="30" x14ac:dyDescent="0.2">
      <c r="A120" s="28" t="s">
        <v>83</v>
      </c>
      <c r="B120" s="5"/>
      <c r="C120" s="5"/>
      <c r="D120" s="5"/>
      <c r="E120" s="5"/>
      <c r="F120" s="5">
        <v>1.06</v>
      </c>
      <c r="G120" s="5"/>
      <c r="H120" s="15"/>
      <c r="I120" s="33"/>
      <c r="M120" s="28" t="s">
        <v>83</v>
      </c>
      <c r="N120" s="5"/>
      <c r="O120" s="5"/>
      <c r="P120" s="5"/>
      <c r="Q120" s="5"/>
      <c r="R120" s="5"/>
      <c r="S120" s="5"/>
      <c r="T120" s="15"/>
      <c r="U120" s="33"/>
    </row>
    <row r="121" spans="1:21" x14ac:dyDescent="0.2">
      <c r="A121" s="28" t="s">
        <v>48</v>
      </c>
      <c r="B121" s="5"/>
      <c r="C121" s="5"/>
      <c r="D121" s="5"/>
      <c r="E121" s="5"/>
      <c r="F121" s="5"/>
      <c r="G121" s="5"/>
      <c r="H121" s="15"/>
      <c r="I121" s="33"/>
      <c r="M121" s="28" t="s">
        <v>48</v>
      </c>
      <c r="N121" s="5"/>
      <c r="O121" s="5"/>
      <c r="P121" s="5"/>
      <c r="Q121" s="5"/>
      <c r="R121" s="5">
        <v>84</v>
      </c>
      <c r="S121" s="5"/>
      <c r="T121" s="15"/>
      <c r="U121" s="33"/>
    </row>
    <row r="122" spans="1:21" x14ac:dyDescent="0.2">
      <c r="A122" s="28" t="s">
        <v>49</v>
      </c>
      <c r="B122" s="5"/>
      <c r="C122" s="5"/>
      <c r="D122" s="5"/>
      <c r="E122" s="5"/>
      <c r="F122" s="5"/>
      <c r="G122" s="5"/>
      <c r="H122" s="15"/>
      <c r="I122" s="33"/>
      <c r="M122" s="28" t="s">
        <v>49</v>
      </c>
      <c r="N122" s="5"/>
      <c r="O122" s="5"/>
      <c r="P122" s="5"/>
      <c r="Q122" s="5"/>
      <c r="R122" s="5">
        <v>1.06</v>
      </c>
      <c r="S122" s="5"/>
      <c r="T122" s="15"/>
      <c r="U122" s="33"/>
    </row>
    <row r="123" spans="1:21" x14ac:dyDescent="0.2">
      <c r="A123" s="28" t="s">
        <v>74</v>
      </c>
      <c r="B123" s="5"/>
      <c r="C123" s="5"/>
      <c r="D123" s="5"/>
      <c r="E123" s="5"/>
      <c r="F123" s="5"/>
      <c r="G123" s="5"/>
      <c r="H123" s="15"/>
      <c r="I123" s="33"/>
      <c r="M123" s="28" t="s">
        <v>74</v>
      </c>
      <c r="N123" s="5"/>
      <c r="O123" s="5"/>
      <c r="P123" s="5"/>
      <c r="Q123" s="5"/>
      <c r="R123" s="5"/>
      <c r="S123" s="5"/>
      <c r="T123" s="15"/>
      <c r="U123" s="33"/>
    </row>
    <row r="124" spans="1:21" x14ac:dyDescent="0.2">
      <c r="A124" s="28" t="s">
        <v>75</v>
      </c>
      <c r="B124" s="5"/>
      <c r="C124" s="5"/>
      <c r="D124" s="5"/>
      <c r="E124" s="5"/>
      <c r="F124" s="5"/>
      <c r="G124" s="5"/>
      <c r="H124" s="15"/>
      <c r="I124" s="33"/>
      <c r="M124" s="28" t="s">
        <v>75</v>
      </c>
      <c r="N124" s="5"/>
      <c r="O124" s="5"/>
      <c r="P124" s="5"/>
      <c r="Q124" s="5"/>
      <c r="R124" s="5"/>
      <c r="S124" s="5"/>
      <c r="T124" s="15"/>
      <c r="U124" s="33"/>
    </row>
    <row r="125" spans="1:21" ht="15.75" x14ac:dyDescent="0.25">
      <c r="A125" s="34" t="s">
        <v>76</v>
      </c>
      <c r="B125" s="5"/>
      <c r="C125" s="5"/>
      <c r="D125" s="5"/>
      <c r="E125" s="5"/>
      <c r="F125" s="32">
        <f>D126/$B$9+C126/$B$10</f>
        <v>6.25</v>
      </c>
      <c r="G125" s="32">
        <f>F126/$B$7+E126/$B$8</f>
        <v>223.96102055279945</v>
      </c>
      <c r="H125" s="32">
        <f>G126/$B$6/$B$11</f>
        <v>233.21984853983076</v>
      </c>
      <c r="I125" s="33">
        <f>H126/$B$5+B126/$B$4</f>
        <v>265.38316504425637</v>
      </c>
      <c r="M125" s="34" t="s">
        <v>76</v>
      </c>
      <c r="N125" s="5"/>
      <c r="O125" s="5"/>
      <c r="P125" s="5"/>
      <c r="Q125" s="5"/>
      <c r="R125" s="5">
        <f>P126/$B$9+O126/$B$10</f>
        <v>14.649999999999999</v>
      </c>
      <c r="S125" s="32">
        <f>R126/$B$7</f>
        <v>213.70588235294119</v>
      </c>
      <c r="T125" s="32">
        <f>S126/$B$6/$B$11</f>
        <v>222.54075013323046</v>
      </c>
      <c r="U125" s="33">
        <f>T126/$B$5+N126/$B$4</f>
        <v>253.51750014803383</v>
      </c>
    </row>
    <row r="126" spans="1:21" x14ac:dyDescent="0.2">
      <c r="A126" s="23" t="s">
        <v>77</v>
      </c>
      <c r="B126" s="23">
        <f>SUM(B98:B124)</f>
        <v>5</v>
      </c>
      <c r="C126" s="23">
        <f>SUM(C98:C124)</f>
        <v>5</v>
      </c>
      <c r="D126" s="23">
        <f>SUM(D98:D124)</f>
        <v>0</v>
      </c>
      <c r="E126" s="23">
        <f>SUM(E98:E124)</f>
        <v>175</v>
      </c>
      <c r="F126" s="33">
        <f>SUM(F98:F125)</f>
        <v>11.15</v>
      </c>
      <c r="G126" s="33">
        <f>SUM(G125)</f>
        <v>223.96102055279945</v>
      </c>
      <c r="H126" s="33">
        <f>SUM(H125)</f>
        <v>233.21984853983076</v>
      </c>
      <c r="I126" s="33">
        <f>SUM(I98:I125)</f>
        <v>296.18916504425636</v>
      </c>
      <c r="M126" s="23" t="s">
        <v>77</v>
      </c>
      <c r="N126" s="23">
        <f>SUM(N98:N124)</f>
        <v>5</v>
      </c>
      <c r="O126" s="23">
        <f>SUM(O98:O124)</f>
        <v>5</v>
      </c>
      <c r="P126" s="23">
        <f>SUM(P98:P124)</f>
        <v>6.72</v>
      </c>
      <c r="Q126" s="23">
        <f>SUM(Q98:Q124)</f>
        <v>0</v>
      </c>
      <c r="R126" s="23">
        <f>SUM(R98:R125)</f>
        <v>181.65</v>
      </c>
      <c r="S126" s="33">
        <f>SUM(S125)</f>
        <v>213.70588235294119</v>
      </c>
      <c r="T126" s="33">
        <f>SUM(T125)</f>
        <v>222.54075013323046</v>
      </c>
      <c r="U126" s="33">
        <f>SUM(U98:U125)</f>
        <v>284.32350014803382</v>
      </c>
    </row>
    <row r="128" spans="1:21" ht="75" x14ac:dyDescent="0.2">
      <c r="H128" s="23" t="s">
        <v>78</v>
      </c>
      <c r="I128" s="35">
        <f>$D$8*24/I126</f>
        <v>4.0514648799550006</v>
      </c>
      <c r="T128" s="23" t="s">
        <v>78</v>
      </c>
      <c r="U128" s="35">
        <f>$D$8*24/U126</f>
        <v>4.2205445535638688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AFA94-D9F9-49AB-A2DC-00F59BC6BE1D}">
  <dimension ref="A1:H28"/>
  <sheetViews>
    <sheetView tabSelected="1" workbookViewId="0">
      <selection activeCell="E27" sqref="E27"/>
    </sheetView>
  </sheetViews>
  <sheetFormatPr defaultRowHeight="15" x14ac:dyDescent="0.25"/>
  <cols>
    <col min="1" max="1" width="53.140625" customWidth="1"/>
    <col min="2" max="2" width="36.28515625" customWidth="1"/>
    <col min="3" max="4" width="15.42578125" customWidth="1"/>
    <col min="5" max="5" width="15.85546875" customWidth="1"/>
    <col min="6" max="6" width="34.7109375" customWidth="1"/>
    <col min="7" max="7" width="19" customWidth="1"/>
    <col min="8" max="8" width="17.5703125" customWidth="1"/>
  </cols>
  <sheetData>
    <row r="1" spans="1:8" x14ac:dyDescent="0.25">
      <c r="A1" s="38" t="s">
        <v>84</v>
      </c>
    </row>
    <row r="3" spans="1:8" x14ac:dyDescent="0.25">
      <c r="A3" s="36"/>
      <c r="B3" s="36" t="s">
        <v>93</v>
      </c>
      <c r="C3" s="36" t="s">
        <v>85</v>
      </c>
      <c r="D3" s="36" t="s">
        <v>94</v>
      </c>
      <c r="E3" s="36" t="s">
        <v>86</v>
      </c>
      <c r="F3" s="36" t="s">
        <v>89</v>
      </c>
      <c r="G3" s="36" t="s">
        <v>95</v>
      </c>
      <c r="H3" s="36" t="s">
        <v>2</v>
      </c>
    </row>
    <row r="4" spans="1:8" x14ac:dyDescent="0.25">
      <c r="A4" t="s">
        <v>87</v>
      </c>
      <c r="C4">
        <v>12</v>
      </c>
      <c r="E4">
        <v>1.7999999999999999E-2</v>
      </c>
      <c r="G4">
        <f>$C$4*E4</f>
        <v>0.21599999999999997</v>
      </c>
    </row>
    <row r="5" spans="1:8" x14ac:dyDescent="0.25">
      <c r="A5" s="37" t="s">
        <v>88</v>
      </c>
      <c r="B5" s="37">
        <v>2.5000000000000001E-2</v>
      </c>
      <c r="C5">
        <v>5</v>
      </c>
      <c r="D5">
        <f>C5*B5</f>
        <v>0.125</v>
      </c>
      <c r="E5">
        <v>3.2000000000000001E-2</v>
      </c>
      <c r="F5">
        <f>E5-$E$4</f>
        <v>1.4000000000000002E-2</v>
      </c>
      <c r="G5">
        <f t="shared" ref="G5:G9" si="0">$C$4*E5</f>
        <v>0.38400000000000001</v>
      </c>
      <c r="H5">
        <f>D5/G5</f>
        <v>0.32552083333333331</v>
      </c>
    </row>
    <row r="6" spans="1:8" x14ac:dyDescent="0.25">
      <c r="A6" s="37" t="s">
        <v>90</v>
      </c>
      <c r="B6" s="37">
        <v>0.05</v>
      </c>
      <c r="C6">
        <v>5</v>
      </c>
      <c r="D6">
        <f t="shared" ref="D6:D28" si="1">C6*B6</f>
        <v>0.25</v>
      </c>
      <c r="E6">
        <v>4.4999999999999998E-2</v>
      </c>
      <c r="F6">
        <f t="shared" ref="F6:F9" si="2">E6-$E$4</f>
        <v>2.7E-2</v>
      </c>
      <c r="G6">
        <f t="shared" si="0"/>
        <v>0.54</v>
      </c>
      <c r="H6">
        <f t="shared" ref="H6:H9" si="3">D6/G6</f>
        <v>0.46296296296296291</v>
      </c>
    </row>
    <row r="7" spans="1:8" x14ac:dyDescent="0.25">
      <c r="A7" s="37" t="s">
        <v>91</v>
      </c>
      <c r="B7" s="37">
        <v>0.1</v>
      </c>
      <c r="C7">
        <v>5</v>
      </c>
      <c r="D7">
        <f t="shared" si="1"/>
        <v>0.5</v>
      </c>
      <c r="E7">
        <v>7.0999999999999994E-2</v>
      </c>
      <c r="F7">
        <f t="shared" si="2"/>
        <v>5.2999999999999992E-2</v>
      </c>
      <c r="G7">
        <f t="shared" si="0"/>
        <v>0.85199999999999987</v>
      </c>
      <c r="H7">
        <f t="shared" si="3"/>
        <v>0.58685446009389686</v>
      </c>
    </row>
    <row r="8" spans="1:8" x14ac:dyDescent="0.25">
      <c r="A8" s="37" t="s">
        <v>92</v>
      </c>
      <c r="B8" s="37">
        <v>0.25</v>
      </c>
      <c r="C8">
        <v>5</v>
      </c>
      <c r="D8">
        <f t="shared" si="1"/>
        <v>1.25</v>
      </c>
      <c r="E8">
        <v>0.151</v>
      </c>
      <c r="F8">
        <f t="shared" si="2"/>
        <v>0.13300000000000001</v>
      </c>
      <c r="G8">
        <f t="shared" si="0"/>
        <v>1.8119999999999998</v>
      </c>
      <c r="H8">
        <f t="shared" si="3"/>
        <v>0.68984547461368662</v>
      </c>
    </row>
    <row r="9" spans="1:8" x14ac:dyDescent="0.25">
      <c r="A9" s="37" t="s">
        <v>101</v>
      </c>
      <c r="B9" s="37">
        <v>0.5</v>
      </c>
      <c r="C9">
        <v>5</v>
      </c>
      <c r="D9">
        <f t="shared" si="1"/>
        <v>2.5</v>
      </c>
      <c r="E9">
        <v>0.28799999999999998</v>
      </c>
      <c r="F9">
        <f t="shared" si="2"/>
        <v>0.26999999999999996</v>
      </c>
      <c r="G9">
        <f t="shared" si="0"/>
        <v>3.4559999999999995</v>
      </c>
      <c r="H9">
        <f t="shared" si="3"/>
        <v>0.72337962962962976</v>
      </c>
    </row>
    <row r="10" spans="1:8" x14ac:dyDescent="0.25">
      <c r="D10">
        <f t="shared" si="1"/>
        <v>0</v>
      </c>
    </row>
    <row r="11" spans="1:8" x14ac:dyDescent="0.25">
      <c r="D11">
        <f t="shared" si="1"/>
        <v>0</v>
      </c>
    </row>
    <row r="12" spans="1:8" x14ac:dyDescent="0.25">
      <c r="D12">
        <f t="shared" si="1"/>
        <v>0</v>
      </c>
    </row>
    <row r="13" spans="1:8" x14ac:dyDescent="0.25">
      <c r="D13">
        <f t="shared" si="1"/>
        <v>0</v>
      </c>
    </row>
    <row r="14" spans="1:8" x14ac:dyDescent="0.25">
      <c r="D14">
        <f t="shared" si="1"/>
        <v>0</v>
      </c>
    </row>
    <row r="15" spans="1:8" x14ac:dyDescent="0.25">
      <c r="D15">
        <f t="shared" si="1"/>
        <v>0</v>
      </c>
    </row>
    <row r="16" spans="1:8" x14ac:dyDescent="0.25">
      <c r="A16" t="s">
        <v>100</v>
      </c>
      <c r="B16">
        <v>1.3799999999999999E-3</v>
      </c>
      <c r="C16">
        <v>5</v>
      </c>
      <c r="D16">
        <f t="shared" si="1"/>
        <v>6.8999999999999999E-3</v>
      </c>
    </row>
    <row r="17" spans="1:4" x14ac:dyDescent="0.25">
      <c r="A17" t="s">
        <v>103</v>
      </c>
      <c r="B17">
        <v>2.0400000000000001E-3</v>
      </c>
      <c r="C17">
        <v>5</v>
      </c>
      <c r="D17">
        <f t="shared" si="1"/>
        <v>1.0200000000000001E-2</v>
      </c>
    </row>
    <row r="18" spans="1:4" x14ac:dyDescent="0.25">
      <c r="D18">
        <f t="shared" si="1"/>
        <v>0</v>
      </c>
    </row>
    <row r="19" spans="1:4" x14ac:dyDescent="0.25">
      <c r="D19">
        <f t="shared" si="1"/>
        <v>0</v>
      </c>
    </row>
    <row r="20" spans="1:4" x14ac:dyDescent="0.25">
      <c r="D20">
        <f t="shared" si="1"/>
        <v>0</v>
      </c>
    </row>
    <row r="21" spans="1:4" x14ac:dyDescent="0.25">
      <c r="A21" s="39" t="s">
        <v>102</v>
      </c>
      <c r="D21">
        <f t="shared" si="1"/>
        <v>0</v>
      </c>
    </row>
    <row r="22" spans="1:4" x14ac:dyDescent="0.25">
      <c r="A22" t="s">
        <v>104</v>
      </c>
      <c r="B22">
        <v>0.09</v>
      </c>
      <c r="C22">
        <v>12</v>
      </c>
      <c r="D22">
        <f t="shared" si="1"/>
        <v>1.08</v>
      </c>
    </row>
    <row r="23" spans="1:4" x14ac:dyDescent="0.25">
      <c r="D23">
        <f t="shared" si="1"/>
        <v>0</v>
      </c>
    </row>
    <row r="24" spans="1:4" x14ac:dyDescent="0.25">
      <c r="D24">
        <f t="shared" si="1"/>
        <v>0</v>
      </c>
    </row>
    <row r="25" spans="1:4" x14ac:dyDescent="0.25">
      <c r="D25">
        <f t="shared" si="1"/>
        <v>0</v>
      </c>
    </row>
    <row r="26" spans="1:4" x14ac:dyDescent="0.25">
      <c r="D26">
        <f t="shared" si="1"/>
        <v>0</v>
      </c>
    </row>
    <row r="27" spans="1:4" x14ac:dyDescent="0.25">
      <c r="A27" s="40" t="s">
        <v>105</v>
      </c>
      <c r="D27">
        <f t="shared" si="1"/>
        <v>0</v>
      </c>
    </row>
    <row r="28" spans="1:4" x14ac:dyDescent="0.25">
      <c r="A28" t="s">
        <v>106</v>
      </c>
      <c r="B28">
        <v>0.25</v>
      </c>
      <c r="C28">
        <v>12</v>
      </c>
      <c r="D28">
        <f t="shared" si="1"/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Power Test</vt:lpstr>
      <vt:lpstr>TotalEnergy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McClure</dc:creator>
  <cp:lastModifiedBy>James McClure</cp:lastModifiedBy>
  <dcterms:created xsi:type="dcterms:W3CDTF">2022-10-31T17:33:00Z</dcterms:created>
  <dcterms:modified xsi:type="dcterms:W3CDTF">2022-11-02T17:43:36Z</dcterms:modified>
</cp:coreProperties>
</file>