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letnis.sharepoint.com/Shared Documents/03 - Academia/11 - MBARI/03 - Sintela Kick Off - 240214/"/>
    </mc:Choice>
  </mc:AlternateContent>
  <xr:revisionPtr revIDLastSave="597" documentId="13_ncr:1_{35AE5EFA-59B7-48D2-ABAE-A03174C91BC2}" xr6:coauthVersionLast="47" xr6:coauthVersionMax="47" xr10:uidLastSave="{F73E21AB-BE13-5747-B573-7E586BD4F0A1}"/>
  <bookViews>
    <workbookView xWindow="12260" yWindow="500" windowWidth="43240" windowHeight="25700" xr2:uid="{FD690096-8A24-4696-A167-B61994922D5E}"/>
  </bookViews>
  <sheets>
    <sheet name="Calculations" sheetId="3" r:id="rId1"/>
    <sheet name="MBARI" sheetId="2" r:id="rId2"/>
    <sheet name="Sintela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3" l="1"/>
  <c r="A21" i="3"/>
  <c r="B19" i="3"/>
  <c r="B20" i="3" s="1"/>
  <c r="B14" i="3"/>
  <c r="B31" i="3" s="1"/>
  <c r="B32" i="3" l="1"/>
  <c r="B21" i="3"/>
  <c r="B15" i="3"/>
  <c r="B23" i="3" s="1"/>
  <c r="D23" i="3" s="1"/>
  <c r="D34" i="3" s="1"/>
  <c r="B34" i="3" s="1"/>
  <c r="B39" i="3" s="1"/>
  <c r="B42" i="3" s="1"/>
  <c r="D24" i="3"/>
  <c r="B24" i="3" l="1"/>
  <c r="B40" i="3" s="1"/>
  <c r="B43" i="3" s="1"/>
</calcChain>
</file>

<file path=xl/sharedStrings.xml><?xml version="1.0" encoding="utf-8"?>
<sst xmlns="http://schemas.openxmlformats.org/spreadsheetml/2006/main" count="129" uniqueCount="118">
  <si>
    <t>Detailed construction of cable</t>
  </si>
  <si>
    <t>Anticipated shock and vibration during deployment</t>
  </si>
  <si>
    <t>Visualisation of integration into subsea structure, sled?</t>
  </si>
  <si>
    <t>Just out of interest - why not leave the elevator subsea for the entire survey and avoid the ROV deployment?</t>
  </si>
  <si>
    <t>Months</t>
  </si>
  <si>
    <t>Days</t>
  </si>
  <si>
    <t>Hours</t>
  </si>
  <si>
    <t>Recording sample rate</t>
  </si>
  <si>
    <t>kHz</t>
  </si>
  <si>
    <t>Channel Pitch</t>
  </si>
  <si>
    <t>m</t>
  </si>
  <si>
    <t>Recording data rate</t>
  </si>
  <si>
    <t>Active fiber length</t>
  </si>
  <si>
    <t>km</t>
  </si>
  <si>
    <t>MB/s</t>
  </si>
  <si>
    <t>GB / day</t>
  </si>
  <si>
    <t>TOTAL Storage</t>
  </si>
  <si>
    <t>TB</t>
  </si>
  <si>
    <t>Continuous Recording</t>
  </si>
  <si>
    <t>Power due to recording</t>
  </si>
  <si>
    <t>W</t>
  </si>
  <si>
    <t>Triggered Recording</t>
  </si>
  <si>
    <t>If we are to use triggered recording to make storage manageable and reduce power consumption, do we need pre-trigger storage?</t>
  </si>
  <si>
    <t>Pre-trigger period</t>
  </si>
  <si>
    <t>s</t>
  </si>
  <si>
    <t>Recording period per event</t>
  </si>
  <si>
    <t>N x Channels</t>
  </si>
  <si>
    <t>N x Disk Redundancy</t>
  </si>
  <si>
    <t>mins</t>
  </si>
  <si>
    <t>GB</t>
  </si>
  <si>
    <t>Average power due to recording</t>
  </si>
  <si>
    <t>What is the nature, magnitude, spatial extent, velocity, duration etc of the target events?</t>
  </si>
  <si>
    <t>How distinct with respect to the above parameters are the target events from normal currents, wave action etc?</t>
  </si>
  <si>
    <t>W / MB/s</t>
  </si>
  <si>
    <t>Energy Requirement</t>
  </si>
  <si>
    <t>Average power consumption less recording</t>
  </si>
  <si>
    <t>Average power consumption Continuous</t>
  </si>
  <si>
    <t>Average power consumption Triggered</t>
  </si>
  <si>
    <t>kWh</t>
  </si>
  <si>
    <t>TOTAL Energy Triggered</t>
  </si>
  <si>
    <t>TOTAL Energy Continuous</t>
  </si>
  <si>
    <t>End user choice</t>
  </si>
  <si>
    <t>Key</t>
  </si>
  <si>
    <t>Sintela defined equipment parameter</t>
  </si>
  <si>
    <t>N x budgeted events per 100 days</t>
  </si>
  <si>
    <t>Total N x budgeted events</t>
  </si>
  <si>
    <t>SATA SSDs</t>
  </si>
  <si>
    <t>Just 4 x 1/4" tapped mounting holes 0.2" (&lt; 1 x dia) deep? Is this negotiable?</t>
  </si>
  <si>
    <t>Ensure end of cable is terminated with a Low Reflection Termination</t>
  </si>
  <si>
    <t>Recording Rate MB/S</t>
  </si>
  <si>
    <t>Recording Duty Ratio</t>
  </si>
  <si>
    <t>MBARI Acquisition Settings</t>
  </si>
  <si>
    <t>Fiber length</t>
  </si>
  <si>
    <t>Gauge length</t>
  </si>
  <si>
    <t>Sample Interval</t>
  </si>
  <si>
    <t>Output sample rate</t>
  </si>
  <si>
    <t>Output file format</t>
  </si>
  <si>
    <t>SEG-Y / HDF5</t>
  </si>
  <si>
    <t>Event duration</t>
  </si>
  <si>
    <t>Event likelihood</t>
  </si>
  <si>
    <t xml:space="preserve">General Questions </t>
  </si>
  <si>
    <t xml:space="preserve">Software questions for meeting </t>
  </si>
  <si>
    <t xml:space="preserve">1. Can we confirm fiber connector (Birns Millennium p.n. 3O-4F2, optical properties on page 53 of catalog) will work? What about splices? </t>
  </si>
  <si>
    <t xml:space="preserve">2. How much drift per month should we expect from the clock? </t>
  </si>
  <si>
    <t xml:space="preserve">3. How are we setting the threshold for triggered sampling? Could we store everything? Is there a power hit for that? Could we limit this by limiting the frequency range? </t>
  </si>
  <si>
    <t xml:space="preserve">4. What is the voltage range for the planned design? </t>
  </si>
  <si>
    <t xml:space="preserve">5. What do you consider the high-risk elements of the proposed system? </t>
  </si>
  <si>
    <t xml:space="preserve">6. What is the schedule for receiving the prototype? </t>
  </si>
  <si>
    <t xml:space="preserve">7. What is the risk of the system requiring alignment after shipping? What is the way to check if a DAS system works properly after shipping? </t>
  </si>
  <si>
    <t xml:space="preserve">Seems like there is according to the Onyx brochure </t>
  </si>
  <si>
    <t xml:space="preserve">1. Is there opportunity to implement applications on the embedded system? </t>
  </si>
  <si>
    <t xml:space="preserve">2. Are there any event hooks in your system that can be used to trigger custom applications? </t>
  </si>
  <si>
    <t xml:space="preserve">3. Are the data definitions available for analysis by custom applications? </t>
  </si>
  <si>
    <t xml:space="preserve"> The implication is that they are (re: Onyx brochure) </t>
  </si>
  <si>
    <t xml:space="preserve">4. Is there a simulator or demo image we can use in advance? </t>
  </si>
  <si>
    <t xml:space="preserve">How can we obtain that? </t>
  </si>
  <si>
    <t>How much marine life is there at the deployment location that may interfere with the cable causing nuisance alarms / triggers ?</t>
  </si>
  <si>
    <t>Is a 1m gauge length required? Larger gauge length will provide more sensitivity</t>
  </si>
  <si>
    <t>1 ppm | 3 sec per month</t>
  </si>
  <si>
    <t>28V nominal</t>
  </si>
  <si>
    <t>Use screw holes at bottom of sphere. Mass ~10kg</t>
  </si>
  <si>
    <t>Very low</t>
  </si>
  <si>
    <t>Action</t>
  </si>
  <si>
    <t xml:space="preserve">Temperature range for deployment (10degC @ 400m?) </t>
  </si>
  <si>
    <t>Estimated to be 3-4 Deg C. TBC by MBARI</t>
  </si>
  <si>
    <t>To be provided by MBARI</t>
  </si>
  <si>
    <t>Estimated to be ~ 4g</t>
  </si>
  <si>
    <t xml:space="preserve">Dry air fill procedure? Target dew point </t>
  </si>
  <si>
    <t>MBARI will use dry air</t>
  </si>
  <si>
    <t>MBARI to provide SolidWorks 3D CAD drawings</t>
  </si>
  <si>
    <t>Need to consider options for a firmer mount</t>
  </si>
  <si>
    <t>5 </t>
  </si>
  <si>
    <t>Ideally down to 1 m</t>
  </si>
  <si>
    <t>Hz</t>
  </si>
  <si>
    <t xml:space="preserve">~30 </t>
  </si>
  <si>
    <t>minutes</t>
  </si>
  <si>
    <t xml:space="preserve">~6 </t>
  </si>
  <si>
    <t>events per 100 days</t>
  </si>
  <si>
    <t>Sintela Questions</t>
  </si>
  <si>
    <t>No need for this</t>
  </si>
  <si>
    <t xml:space="preserve">Is a heart beat acoustic signal required to provide assurance that the system is operational? What experience does MBARI have here? </t>
  </si>
  <si>
    <t xml:space="preserve">How do we switch ON the system </t>
  </si>
  <si>
    <t>Shorting connector used to switch the system on once deck cable has been disconnected</t>
  </si>
  <si>
    <t>Answers</t>
  </si>
  <si>
    <t>Angle polished preferred</t>
  </si>
  <si>
    <t>ROV required due to maritime conservation areas</t>
  </si>
  <si>
    <t>Aaron to supply data from QuantX  and seismometers to determine noise in velocity ( m/s/√Hz)</t>
  </si>
  <si>
    <t>Pre trigger uses power. Better to continuously record</t>
  </si>
  <si>
    <t>Should we trigger on a single channel or only when there is a signal on all channels?</t>
  </si>
  <si>
    <t>In the first deployment its better to continuously record</t>
  </si>
  <si>
    <t>MBARI will ensure that the end of the cable is suitably terminated using a Low Reflection Termination</t>
  </si>
  <si>
    <t xml:space="preserve">Aaron and Sintela to consider optimum gauge length given acquisition and power requirements </t>
  </si>
  <si>
    <t>Yes plenty. What if any are required?</t>
  </si>
  <si>
    <t>It was agreed that in this first instance its better to record continuously</t>
  </si>
  <si>
    <t>Sintela may be able to loan a standard Onyx to do some bench testing and training</t>
  </si>
  <si>
    <t>Yes these can run on the Nvidia Orin nano. However the more processing done at the edge the more power is consumed</t>
  </si>
  <si>
    <t>Standard Onyx output formats are Raw binary, HDF5 , SEG-Y. Recommend using HDF5 in 60 file sizes</t>
  </si>
  <si>
    <t>Sintela to arrange for a Docker image of the Onyx SW to be sent to MBARI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</si>
</sst>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0" fillId="2" borderId="0" xfId="0" applyFill="1" applyAlignment="1">
      <alignment vertical="top"/>
    </xf>
    <xf numFmtId="1" fontId="0" fillId="0" borderId="0" xfId="0" applyNumberFormat="1" applyAlignment="1">
      <alignment vertical="top"/>
    </xf>
    <xf numFmtId="0" fontId="0" fillId="3" borderId="0" xfId="0" applyFill="1" applyAlignment="1">
      <alignment vertical="top"/>
    </xf>
    <xf numFmtId="2" fontId="0" fillId="0" borderId="0" xfId="0" applyNumberFormat="1" applyAlignment="1">
      <alignment vertical="top"/>
    </xf>
    <xf numFmtId="164" fontId="1" fillId="0" borderId="0" xfId="0" applyNumberFormat="1" applyFont="1" applyAlignment="1">
      <alignment vertical="top"/>
    </xf>
    <xf numFmtId="164" fontId="0" fillId="0" borderId="0" xfId="0" applyNumberFormat="1" applyAlignment="1">
      <alignment vertical="top"/>
    </xf>
    <xf numFmtId="9" fontId="0" fillId="0" borderId="0" xfId="1" applyFont="1" applyFill="1" applyAlignment="1">
      <alignment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001F3A"/>
      <color rgb="FF5BC4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CFF4D-7B16-514A-B884-17BD91F60C76}">
  <sheetPr codeName="Sheet3">
    <tabColor rgb="FFFF0000"/>
  </sheetPr>
  <dimension ref="A1:F43"/>
  <sheetViews>
    <sheetView tabSelected="1" zoomScale="150" zoomScaleNormal="150" workbookViewId="0"/>
  </sheetViews>
  <sheetFormatPr baseColWidth="10" defaultColWidth="8.83203125" defaultRowHeight="15" x14ac:dyDescent="0.2"/>
  <cols>
    <col min="1" max="1" width="36.83203125" style="2" customWidth="1"/>
    <col min="2" max="2" width="8.6640625" style="2" customWidth="1"/>
    <col min="3" max="4" width="8.83203125" style="2"/>
    <col min="5" max="5" width="20.1640625" style="2" customWidth="1"/>
    <col min="6" max="6" width="35.5" style="2" bestFit="1" customWidth="1"/>
    <col min="7" max="16384" width="8.83203125" style="2"/>
  </cols>
  <sheetData>
    <row r="1" spans="1:6" s="14" customFormat="1" ht="21" x14ac:dyDescent="0.2">
      <c r="A1" s="3" t="s">
        <v>51</v>
      </c>
    </row>
    <row r="2" spans="1:6" s="14" customFormat="1" ht="16" x14ac:dyDescent="0.2">
      <c r="A2" s="13"/>
    </row>
    <row r="3" spans="1:6" s="14" customFormat="1" ht="16" x14ac:dyDescent="0.2">
      <c r="A3" s="12" t="s">
        <v>52</v>
      </c>
      <c r="B3" s="15">
        <v>1000</v>
      </c>
      <c r="C3" s="14" t="s">
        <v>10</v>
      </c>
    </row>
    <row r="4" spans="1:6" s="14" customFormat="1" ht="16" x14ac:dyDescent="0.2">
      <c r="A4" s="12" t="s">
        <v>53</v>
      </c>
      <c r="B4" s="16" t="s">
        <v>91</v>
      </c>
      <c r="C4" s="14" t="s">
        <v>10</v>
      </c>
      <c r="D4" s="14" t="s">
        <v>92</v>
      </c>
    </row>
    <row r="5" spans="1:6" s="14" customFormat="1" ht="16" x14ac:dyDescent="0.2">
      <c r="A5" s="12" t="s">
        <v>54</v>
      </c>
      <c r="B5" s="16" t="s">
        <v>91</v>
      </c>
      <c r="C5" s="14" t="s">
        <v>10</v>
      </c>
      <c r="D5" s="14" t="s">
        <v>92</v>
      </c>
    </row>
    <row r="6" spans="1:6" s="14" customFormat="1" ht="16" x14ac:dyDescent="0.2">
      <c r="A6" s="12" t="s">
        <v>55</v>
      </c>
      <c r="B6" s="15">
        <v>1000</v>
      </c>
      <c r="C6" s="14" t="s">
        <v>93</v>
      </c>
    </row>
    <row r="7" spans="1:6" s="14" customFormat="1" ht="16" x14ac:dyDescent="0.2">
      <c r="A7" s="12" t="s">
        <v>56</v>
      </c>
      <c r="B7" s="17" t="s">
        <v>57</v>
      </c>
      <c r="C7" s="17"/>
    </row>
    <row r="8" spans="1:6" s="14" customFormat="1" ht="16" x14ac:dyDescent="0.2">
      <c r="A8" s="12" t="s">
        <v>58</v>
      </c>
      <c r="B8" s="16" t="s">
        <v>94</v>
      </c>
      <c r="C8" s="14" t="s">
        <v>95</v>
      </c>
    </row>
    <row r="9" spans="1:6" s="14" customFormat="1" ht="16" x14ac:dyDescent="0.2">
      <c r="A9" s="12" t="s">
        <v>59</v>
      </c>
      <c r="B9" s="16" t="s">
        <v>96</v>
      </c>
      <c r="C9" s="14" t="s">
        <v>97</v>
      </c>
    </row>
    <row r="10" spans="1:6" s="14" customFormat="1" ht="16" x14ac:dyDescent="0.2">
      <c r="B10" s="13"/>
    </row>
    <row r="12" spans="1:6" ht="21" x14ac:dyDescent="0.2">
      <c r="A12" s="3" t="s">
        <v>18</v>
      </c>
      <c r="F12" s="3" t="s">
        <v>42</v>
      </c>
    </row>
    <row r="13" spans="1:6" x14ac:dyDescent="0.2">
      <c r="A13" s="2" t="s">
        <v>4</v>
      </c>
      <c r="B13" s="5">
        <v>2</v>
      </c>
      <c r="F13" s="5" t="s">
        <v>41</v>
      </c>
    </row>
    <row r="14" spans="1:6" x14ac:dyDescent="0.2">
      <c r="A14" s="2" t="s">
        <v>5</v>
      </c>
      <c r="B14" s="6">
        <f>B13*30.5</f>
        <v>61</v>
      </c>
      <c r="F14" s="7" t="s">
        <v>43</v>
      </c>
    </row>
    <row r="15" spans="1:6" x14ac:dyDescent="0.2">
      <c r="A15" s="2" t="s">
        <v>6</v>
      </c>
      <c r="B15" s="2">
        <f>B14*24</f>
        <v>1464</v>
      </c>
    </row>
    <row r="16" spans="1:6" x14ac:dyDescent="0.2">
      <c r="A16" s="2" t="s">
        <v>12</v>
      </c>
      <c r="B16" s="5">
        <v>1</v>
      </c>
      <c r="C16" s="2" t="s">
        <v>13</v>
      </c>
    </row>
    <row r="17" spans="1:5" x14ac:dyDescent="0.2">
      <c r="A17" s="2" t="s">
        <v>7</v>
      </c>
      <c r="B17" s="5">
        <v>0.2</v>
      </c>
      <c r="C17" s="2" t="s">
        <v>8</v>
      </c>
    </row>
    <row r="18" spans="1:5" x14ac:dyDescent="0.2">
      <c r="A18" s="2" t="s">
        <v>9</v>
      </c>
      <c r="B18" s="5">
        <v>2</v>
      </c>
      <c r="C18" s="2" t="s">
        <v>10</v>
      </c>
    </row>
    <row r="19" spans="1:5" x14ac:dyDescent="0.2">
      <c r="A19" s="2" t="s">
        <v>26</v>
      </c>
      <c r="B19" s="2">
        <f>B16*1000/B18</f>
        <v>500</v>
      </c>
    </row>
    <row r="20" spans="1:5" x14ac:dyDescent="0.2">
      <c r="A20" s="2" t="s">
        <v>11</v>
      </c>
      <c r="B20" s="8">
        <f>2*B19*B17*1000*0.000001</f>
        <v>0.19999999999999998</v>
      </c>
      <c r="C20" s="2" t="s">
        <v>14</v>
      </c>
    </row>
    <row r="21" spans="1:5" x14ac:dyDescent="0.2">
      <c r="A21" s="2" t="str">
        <f>A20</f>
        <v>Recording data rate</v>
      </c>
      <c r="B21" s="2">
        <f>B20*3600*24*0.001</f>
        <v>17.279999999999998</v>
      </c>
      <c r="C21" s="2" t="s">
        <v>15</v>
      </c>
    </row>
    <row r="22" spans="1:5" x14ac:dyDescent="0.2">
      <c r="A22" s="2" t="s">
        <v>27</v>
      </c>
      <c r="B22" s="5">
        <v>2</v>
      </c>
      <c r="D22" s="7">
        <v>150</v>
      </c>
      <c r="E22" s="2" t="s">
        <v>49</v>
      </c>
    </row>
    <row r="23" spans="1:5" x14ac:dyDescent="0.2">
      <c r="A23" s="4" t="s">
        <v>16</v>
      </c>
      <c r="B23" s="9">
        <f>B20*B15*3600*0.000001*B22</f>
        <v>2.1081599999999994</v>
      </c>
      <c r="C23" s="4" t="s">
        <v>17</v>
      </c>
      <c r="D23" s="4">
        <f>CEILING(B23/12,1)</f>
        <v>1</v>
      </c>
      <c r="E23" s="2" t="s">
        <v>46</v>
      </c>
    </row>
    <row r="24" spans="1:5" x14ac:dyDescent="0.2">
      <c r="A24" s="2" t="s">
        <v>19</v>
      </c>
      <c r="B24" s="10">
        <f>(1.5+(D24*2.3))*D23</f>
        <v>1.5030666666666668</v>
      </c>
      <c r="C24" s="2" t="s">
        <v>20</v>
      </c>
      <c r="D24" s="11">
        <f>B20/D22</f>
        <v>1.3333333333333333E-3</v>
      </c>
      <c r="E24" s="2" t="s">
        <v>50</v>
      </c>
    </row>
    <row r="27" spans="1:5" ht="21" x14ac:dyDescent="0.2">
      <c r="A27" s="3" t="s">
        <v>21</v>
      </c>
    </row>
    <row r="28" spans="1:5" x14ac:dyDescent="0.2">
      <c r="A28" s="2" t="s">
        <v>23</v>
      </c>
      <c r="B28" s="5">
        <v>120</v>
      </c>
      <c r="C28" s="2" t="s">
        <v>24</v>
      </c>
    </row>
    <row r="29" spans="1:5" x14ac:dyDescent="0.2">
      <c r="A29" s="2" t="s">
        <v>25</v>
      </c>
      <c r="B29" s="5">
        <v>30</v>
      </c>
      <c r="C29" s="2" t="s">
        <v>28</v>
      </c>
    </row>
    <row r="30" spans="1:5" x14ac:dyDescent="0.2">
      <c r="A30" s="2" t="s">
        <v>44</v>
      </c>
      <c r="B30" s="5">
        <v>6</v>
      </c>
    </row>
    <row r="31" spans="1:5" x14ac:dyDescent="0.2">
      <c r="A31" s="2" t="s">
        <v>45</v>
      </c>
      <c r="B31" s="2">
        <f>CEILING(B30/100*B14,1)</f>
        <v>4</v>
      </c>
    </row>
    <row r="32" spans="1:5" x14ac:dyDescent="0.2">
      <c r="A32" s="4" t="str">
        <f>A23</f>
        <v>TOTAL Storage</v>
      </c>
      <c r="B32" s="6">
        <f>B20*(B29*60+B28)*(B30/100*30.5)*0.001*B13</f>
        <v>1.4054399999999996</v>
      </c>
      <c r="C32" s="2" t="s">
        <v>29</v>
      </c>
    </row>
    <row r="34" spans="1:5" x14ac:dyDescent="0.2">
      <c r="A34" s="2" t="s">
        <v>30</v>
      </c>
      <c r="B34" s="8">
        <f>1.5+IF(B28&gt;0,B20*D34,0)</f>
        <v>1.5006133333333334</v>
      </c>
      <c r="C34" s="2" t="s">
        <v>20</v>
      </c>
      <c r="D34" s="7">
        <f>((B20/D22)*2.3)*D23</f>
        <v>3.0666666666666663E-3</v>
      </c>
      <c r="E34" s="2" t="s">
        <v>33</v>
      </c>
    </row>
    <row r="37" spans="1:5" ht="21" x14ac:dyDescent="0.2">
      <c r="A37" s="3" t="s">
        <v>34</v>
      </c>
    </row>
    <row r="38" spans="1:5" x14ac:dyDescent="0.2">
      <c r="A38" s="2" t="s">
        <v>35</v>
      </c>
      <c r="B38" s="7">
        <v>40</v>
      </c>
      <c r="C38" s="2" t="s">
        <v>20</v>
      </c>
    </row>
    <row r="39" spans="1:5" x14ac:dyDescent="0.2">
      <c r="A39" s="2" t="s">
        <v>37</v>
      </c>
      <c r="B39" s="10">
        <f>B38+B34</f>
        <v>41.500613333333334</v>
      </c>
      <c r="C39" s="2" t="s">
        <v>20</v>
      </c>
    </row>
    <row r="40" spans="1:5" x14ac:dyDescent="0.2">
      <c r="A40" s="2" t="s">
        <v>36</v>
      </c>
      <c r="B40" s="10">
        <f>B38+B24</f>
        <v>41.503066666666669</v>
      </c>
      <c r="C40" s="2" t="s">
        <v>20</v>
      </c>
    </row>
    <row r="42" spans="1:5" x14ac:dyDescent="0.2">
      <c r="A42" s="4" t="s">
        <v>39</v>
      </c>
      <c r="B42" s="10">
        <f>B39*$B$15*0.001</f>
        <v>60.756897920000007</v>
      </c>
      <c r="C42" s="2" t="s">
        <v>38</v>
      </c>
    </row>
    <row r="43" spans="1:5" x14ac:dyDescent="0.2">
      <c r="A43" s="4" t="s">
        <v>40</v>
      </c>
      <c r="B43" s="10">
        <f>B40*$B$15*0.001</f>
        <v>60.7604896</v>
      </c>
      <c r="C43" s="2" t="s">
        <v>38</v>
      </c>
    </row>
  </sheetData>
  <mergeCells count="1">
    <mergeCell ref="B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8643-89FF-3748-9D12-2DDCA2BB58F5}">
  <sheetPr codeName="Sheet2">
    <tabColor rgb="FF001F3A"/>
  </sheetPr>
  <dimension ref="B1:E17"/>
  <sheetViews>
    <sheetView zoomScale="150" zoomScaleNormal="150" workbookViewId="0">
      <selection activeCell="F21" sqref="F21"/>
    </sheetView>
  </sheetViews>
  <sheetFormatPr baseColWidth="10" defaultRowHeight="16" x14ac:dyDescent="0.2"/>
  <cols>
    <col min="1" max="1" width="2.6640625" style="14" customWidth="1"/>
    <col min="2" max="2" width="4.6640625" style="19" customWidth="1"/>
    <col min="3" max="3" width="56.6640625" style="13" customWidth="1"/>
    <col min="4" max="4" width="60.83203125" style="14" customWidth="1"/>
    <col min="5" max="16384" width="10.83203125" style="14"/>
  </cols>
  <sheetData>
    <row r="1" spans="2:5" s="21" customFormat="1" x14ac:dyDescent="0.2">
      <c r="B1" s="20" t="s">
        <v>60</v>
      </c>
      <c r="C1" s="20"/>
      <c r="D1" s="20" t="s">
        <v>103</v>
      </c>
      <c r="E1" s="20"/>
    </row>
    <row r="2" spans="2:5" s="21" customFormat="1" ht="32" customHeight="1" x14ac:dyDescent="0.2">
      <c r="B2" s="22" t="s">
        <v>62</v>
      </c>
      <c r="C2" s="22"/>
      <c r="D2" s="21" t="s">
        <v>104</v>
      </c>
    </row>
    <row r="3" spans="2:5" s="21" customFormat="1" ht="16" customHeight="1" x14ac:dyDescent="0.2">
      <c r="B3" s="22" t="s">
        <v>63</v>
      </c>
      <c r="C3" s="22"/>
      <c r="D3" s="21" t="s">
        <v>78</v>
      </c>
    </row>
    <row r="4" spans="2:5" s="21" customFormat="1" ht="48" customHeight="1" x14ac:dyDescent="0.2">
      <c r="B4" s="22" t="s">
        <v>64</v>
      </c>
      <c r="C4" s="22"/>
      <c r="D4" s="21" t="s">
        <v>113</v>
      </c>
    </row>
    <row r="5" spans="2:5" s="21" customFormat="1" ht="15" customHeight="1" x14ac:dyDescent="0.2">
      <c r="B5" s="22" t="s">
        <v>65</v>
      </c>
      <c r="C5" s="22"/>
      <c r="D5" s="21" t="s">
        <v>79</v>
      </c>
    </row>
    <row r="6" spans="2:5" s="21" customFormat="1" ht="16" customHeight="1" x14ac:dyDescent="0.2">
      <c r="B6" s="22" t="s">
        <v>66</v>
      </c>
      <c r="C6" s="22"/>
      <c r="D6" s="21" t="s">
        <v>80</v>
      </c>
    </row>
    <row r="7" spans="2:5" s="21" customFormat="1" x14ac:dyDescent="0.2">
      <c r="B7" s="22" t="s">
        <v>67</v>
      </c>
      <c r="C7" s="22"/>
      <c r="D7" s="21" t="s">
        <v>114</v>
      </c>
    </row>
    <row r="8" spans="2:5" s="21" customFormat="1" ht="32" customHeight="1" x14ac:dyDescent="0.2">
      <c r="B8" s="22" t="s">
        <v>68</v>
      </c>
      <c r="C8" s="22"/>
      <c r="D8" s="21" t="s">
        <v>81</v>
      </c>
    </row>
    <row r="9" spans="2:5" s="21" customFormat="1" x14ac:dyDescent="0.2">
      <c r="B9" s="18"/>
      <c r="C9" s="23"/>
    </row>
    <row r="10" spans="2:5" s="21" customFormat="1" x14ac:dyDescent="0.2">
      <c r="B10" s="20" t="s">
        <v>61</v>
      </c>
      <c r="C10" s="20"/>
    </row>
    <row r="11" spans="2:5" s="21" customFormat="1" ht="16" customHeight="1" x14ac:dyDescent="0.2">
      <c r="B11" s="22" t="s">
        <v>70</v>
      </c>
      <c r="C11" s="22"/>
      <c r="D11" s="21" t="s">
        <v>115</v>
      </c>
    </row>
    <row r="12" spans="2:5" s="21" customFormat="1" x14ac:dyDescent="0.2">
      <c r="B12" s="19"/>
      <c r="C12" s="23" t="s">
        <v>69</v>
      </c>
    </row>
    <row r="13" spans="2:5" s="21" customFormat="1" ht="32" customHeight="1" x14ac:dyDescent="0.2">
      <c r="B13" s="22" t="s">
        <v>71</v>
      </c>
      <c r="C13" s="22"/>
      <c r="D13" s="21" t="s">
        <v>112</v>
      </c>
    </row>
    <row r="14" spans="2:5" s="21" customFormat="1" ht="16" customHeight="1" x14ac:dyDescent="0.2">
      <c r="B14" s="22" t="s">
        <v>72</v>
      </c>
      <c r="C14" s="22"/>
      <c r="D14" s="21" t="s">
        <v>116</v>
      </c>
    </row>
    <row r="15" spans="2:5" s="21" customFormat="1" x14ac:dyDescent="0.2">
      <c r="B15" s="19"/>
      <c r="C15" s="23" t="s">
        <v>73</v>
      </c>
    </row>
    <row r="16" spans="2:5" s="21" customFormat="1" ht="16" customHeight="1" x14ac:dyDescent="0.2">
      <c r="B16" s="22" t="s">
        <v>74</v>
      </c>
      <c r="C16" s="22"/>
      <c r="D16" s="21" t="s">
        <v>117</v>
      </c>
    </row>
    <row r="17" spans="2:3" s="21" customFormat="1" x14ac:dyDescent="0.2">
      <c r="B17" s="19"/>
      <c r="C17" s="23" t="s">
        <v>75</v>
      </c>
    </row>
  </sheetData>
  <mergeCells count="14">
    <mergeCell ref="D1:E1"/>
    <mergeCell ref="B8:C8"/>
    <mergeCell ref="B11:C11"/>
    <mergeCell ref="B13:C13"/>
    <mergeCell ref="B14:C14"/>
    <mergeCell ref="B16:C16"/>
    <mergeCell ref="B1:C1"/>
    <mergeCell ref="B10:C10"/>
    <mergeCell ref="B2:C2"/>
    <mergeCell ref="B3:C3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F1A4-43BC-4133-BD8B-161ADC32FBF4}">
  <sheetPr codeName="Sheet1">
    <tabColor rgb="FF5BC4BF"/>
  </sheetPr>
  <dimension ref="A1:C18"/>
  <sheetViews>
    <sheetView zoomScale="150" zoomScaleNormal="150" workbookViewId="0">
      <selection activeCell="C23" sqref="C23"/>
    </sheetView>
  </sheetViews>
  <sheetFormatPr baseColWidth="10" defaultColWidth="8.83203125" defaultRowHeight="15" x14ac:dyDescent="0.2"/>
  <cols>
    <col min="1" max="1" width="3.83203125" style="1" customWidth="1"/>
    <col min="2" max="2" width="119.5" style="2" customWidth="1"/>
    <col min="3" max="3" width="77.5" customWidth="1"/>
    <col min="4" max="16384" width="8.83203125" style="2"/>
  </cols>
  <sheetData>
    <row r="1" spans="1:3" ht="21" x14ac:dyDescent="0.2">
      <c r="B1" s="3" t="s">
        <v>98</v>
      </c>
      <c r="C1" s="3" t="s">
        <v>82</v>
      </c>
    </row>
    <row r="3" spans="1:3" x14ac:dyDescent="0.2">
      <c r="A3" s="1">
        <v>1</v>
      </c>
      <c r="B3" s="2" t="s">
        <v>83</v>
      </c>
      <c r="C3" t="s">
        <v>84</v>
      </c>
    </row>
    <row r="4" spans="1:3" x14ac:dyDescent="0.2">
      <c r="A4" s="1">
        <v>2</v>
      </c>
      <c r="B4" s="2" t="s">
        <v>0</v>
      </c>
      <c r="C4" t="s">
        <v>85</v>
      </c>
    </row>
    <row r="5" spans="1:3" x14ac:dyDescent="0.2">
      <c r="A5" s="1">
        <v>3</v>
      </c>
      <c r="B5" s="2" t="s">
        <v>1</v>
      </c>
      <c r="C5" t="s">
        <v>86</v>
      </c>
    </row>
    <row r="6" spans="1:3" x14ac:dyDescent="0.2">
      <c r="A6" s="1">
        <v>4</v>
      </c>
      <c r="B6" s="2" t="s">
        <v>87</v>
      </c>
      <c r="C6" t="s">
        <v>88</v>
      </c>
    </row>
    <row r="7" spans="1:3" x14ac:dyDescent="0.2">
      <c r="A7" s="1">
        <v>5</v>
      </c>
      <c r="B7" s="2" t="s">
        <v>2</v>
      </c>
      <c r="C7" t="s">
        <v>89</v>
      </c>
    </row>
    <row r="8" spans="1:3" x14ac:dyDescent="0.2">
      <c r="A8" s="1">
        <v>6</v>
      </c>
      <c r="B8" s="2" t="s">
        <v>47</v>
      </c>
      <c r="C8" t="s">
        <v>90</v>
      </c>
    </row>
    <row r="9" spans="1:3" x14ac:dyDescent="0.2">
      <c r="A9" s="1">
        <v>7</v>
      </c>
      <c r="B9" s="2" t="s">
        <v>3</v>
      </c>
      <c r="C9" t="s">
        <v>105</v>
      </c>
    </row>
    <row r="10" spans="1:3" x14ac:dyDescent="0.2">
      <c r="A10" s="1">
        <v>8</v>
      </c>
      <c r="B10" s="2" t="s">
        <v>31</v>
      </c>
      <c r="C10" t="s">
        <v>106</v>
      </c>
    </row>
    <row r="11" spans="1:3" x14ac:dyDescent="0.2">
      <c r="A11" s="1">
        <v>9</v>
      </c>
      <c r="B11" s="2" t="s">
        <v>32</v>
      </c>
    </row>
    <row r="12" spans="1:3" x14ac:dyDescent="0.2">
      <c r="A12" s="1">
        <v>10</v>
      </c>
      <c r="B12" s="2" t="s">
        <v>22</v>
      </c>
      <c r="C12" t="s">
        <v>107</v>
      </c>
    </row>
    <row r="13" spans="1:3" x14ac:dyDescent="0.2">
      <c r="A13" s="1">
        <v>11</v>
      </c>
      <c r="B13" s="2" t="s">
        <v>108</v>
      </c>
      <c r="C13" t="s">
        <v>109</v>
      </c>
    </row>
    <row r="14" spans="1:3" x14ac:dyDescent="0.2">
      <c r="A14" s="1">
        <v>12</v>
      </c>
      <c r="B14" s="2" t="s">
        <v>76</v>
      </c>
      <c r="C14" t="s">
        <v>109</v>
      </c>
    </row>
    <row r="15" spans="1:3" x14ac:dyDescent="0.2">
      <c r="A15" s="1">
        <v>13</v>
      </c>
      <c r="B15" s="2" t="s">
        <v>100</v>
      </c>
      <c r="C15" t="s">
        <v>99</v>
      </c>
    </row>
    <row r="16" spans="1:3" x14ac:dyDescent="0.2">
      <c r="A16" s="1">
        <v>14</v>
      </c>
      <c r="B16" s="2" t="s">
        <v>48</v>
      </c>
      <c r="C16" t="s">
        <v>110</v>
      </c>
    </row>
    <row r="17" spans="1:3" x14ac:dyDescent="0.2">
      <c r="A17" s="1">
        <v>15</v>
      </c>
      <c r="B17" s="2" t="s">
        <v>101</v>
      </c>
      <c r="C17" t="s">
        <v>102</v>
      </c>
    </row>
    <row r="18" spans="1:3" x14ac:dyDescent="0.2">
      <c r="A18" s="1">
        <v>16</v>
      </c>
      <c r="B18" s="2" t="s">
        <v>77</v>
      </c>
      <c r="C18" t="s">
        <v>111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3734A4D56CF8438AA3A114AFE46519" ma:contentTypeVersion="21" ma:contentTypeDescription="Create a new document." ma:contentTypeScope="" ma:versionID="ad3936eac8c9bb2bb8b1c842a0860154">
  <xsd:schema xmlns:xsd="http://www.w3.org/2001/XMLSchema" xmlns:xs="http://www.w3.org/2001/XMLSchema" xmlns:p="http://schemas.microsoft.com/office/2006/metadata/properties" xmlns:ns2="e95cdf8f-89fb-4b16-b23e-180149555059" xmlns:ns3="6fc3a3ed-c972-4180-9217-493e293ce11a" targetNamespace="http://schemas.microsoft.com/office/2006/metadata/properties" ma:root="true" ma:fieldsID="d5c76f5f0525a3eee15bb601c710a846" ns2:_="" ns3:_="">
    <xsd:import namespace="e95cdf8f-89fb-4b16-b23e-180149555059"/>
    <xsd:import namespace="6fc3a3ed-c972-4180-9217-493e293ce1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t2wq" minOccurs="0"/>
                <xsd:element ref="ns2:zz7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cdf8f-89fb-4b16-b23e-1801495550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t2wq" ma:index="21" nillable="true" ma:displayName="Number" ma:internalName="t2wq">
      <xsd:simpleType>
        <xsd:restriction base="dms:Number"/>
      </xsd:simpleType>
    </xsd:element>
    <xsd:element name="zz7n" ma:index="22" nillable="true" ma:displayName="Date and time" ma:internalName="zz7n">
      <xsd:simpleType>
        <xsd:restriction base="dms:DateTime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0b8780b5-7a48-4f0f-a537-b157172da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c3a3ed-c972-4180-9217-493e293ce11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b9a79d27-43e3-4de7-a60f-92ee6a05eb8d}" ma:internalName="TaxCatchAll" ma:showField="CatchAllData" ma:web="6fc3a3ed-c972-4180-9217-493e293ce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95cdf8f-89fb-4b16-b23e-180149555059" xsi:nil="true"/>
    <TaxCatchAll xmlns="6fc3a3ed-c972-4180-9217-493e293ce11a" xsi:nil="true"/>
    <zz7n xmlns="e95cdf8f-89fb-4b16-b23e-180149555059" xsi:nil="true"/>
    <t2wq xmlns="e95cdf8f-89fb-4b16-b23e-180149555059" xsi:nil="true"/>
    <lcf76f155ced4ddcb4097134ff3c332f xmlns="e95cdf8f-89fb-4b16-b23e-1801495550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3BBB8F-CC29-40AB-910C-20990E0509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14E9BA-1A9D-473F-937C-93D8279BF1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5cdf8f-89fb-4b16-b23e-180149555059"/>
    <ds:schemaRef ds:uri="6fc3a3ed-c972-4180-9217-493e293ce1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048B2C-000A-4460-8252-AAE2453F7F57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e95cdf8f-89fb-4b16-b23e-180149555059"/>
    <ds:schemaRef ds:uri="http://schemas.microsoft.com/office/infopath/2007/PartnerControls"/>
    <ds:schemaRef ds:uri="http://schemas.openxmlformats.org/package/2006/metadata/core-properties"/>
    <ds:schemaRef ds:uri="6fc3a3ed-c972-4180-9217-493e293ce11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Calculations</vt:lpstr>
      <vt:lpstr>MBARI</vt:lpstr>
      <vt:lpstr>Sintela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Lewis</dc:creator>
  <cp:keywords/>
  <dc:description/>
  <cp:lastModifiedBy>David Hill</cp:lastModifiedBy>
  <cp:revision/>
  <dcterms:created xsi:type="dcterms:W3CDTF">2024-02-13T10:26:50Z</dcterms:created>
  <dcterms:modified xsi:type="dcterms:W3CDTF">2024-02-14T18:19:19Z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0x010100A63734A4D56CF8438AA3A114AFE46519</vt:lpwstr>
  </property>
  <property fmtid="{D5CDD505-2E9C-101B-9397-08002B2CF9AE}" pid="3" name="MediaServiceImageTags">
    <vt:lpwstr/>
  </property>
</Properties>
</file>