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X:\902401_GeoSense\Project.Instrument\FO Cable\"/>
    </mc:Choice>
  </mc:AlternateContent>
  <xr:revisionPtr revIDLastSave="0" documentId="13_ncr:1_{96943C7F-3B12-4189-AC38-E3096A514598}" xr6:coauthVersionLast="36" xr6:coauthVersionMax="36" xr10:uidLastSave="{00000000-0000-0000-0000-000000000000}"/>
  <bookViews>
    <workbookView xWindow="5420" yWindow="1260" windowWidth="29040" windowHeight="1535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" i="1" l="1"/>
  <c r="U8" i="1"/>
  <c r="T4" i="1"/>
  <c r="U4" i="1"/>
  <c r="L4" i="1"/>
  <c r="I4" i="1"/>
  <c r="J4" i="1" s="1"/>
  <c r="J7" i="1"/>
  <c r="J5" i="1"/>
  <c r="L5" i="1"/>
  <c r="H6" i="1"/>
  <c r="J6" i="1"/>
  <c r="K8" i="1" l="1"/>
  <c r="H8" i="1"/>
  <c r="J8" i="1"/>
  <c r="M4" i="1" l="1"/>
  <c r="R4" i="1" s="1"/>
  <c r="M5" i="1"/>
  <c r="R5" i="1" s="1"/>
  <c r="M6" i="1"/>
  <c r="R6" i="1" s="1"/>
  <c r="M7" i="1"/>
  <c r="R7" i="1" s="1"/>
  <c r="M8" i="1"/>
  <c r="M3" i="1"/>
  <c r="R3" i="1" s="1"/>
  <c r="P8" i="1" l="1"/>
  <c r="R8" i="1"/>
  <c r="Q7" i="1"/>
  <c r="P7" i="1"/>
  <c r="Q6" i="1"/>
  <c r="P6" i="1"/>
  <c r="Q3" i="1"/>
  <c r="P3" i="1"/>
  <c r="Q5" i="1"/>
  <c r="P5" i="1"/>
  <c r="Q4" i="1"/>
  <c r="P4" i="1"/>
  <c r="Q8" i="1"/>
</calcChain>
</file>

<file path=xl/sharedStrings.xml><?xml version="1.0" encoding="utf-8"?>
<sst xmlns="http://schemas.openxmlformats.org/spreadsheetml/2006/main" count="60" uniqueCount="57">
  <si>
    <t>Company Name</t>
  </si>
  <si>
    <t>Quote Received</t>
  </si>
  <si>
    <t>Birns</t>
  </si>
  <si>
    <t>Hydrogroup</t>
  </si>
  <si>
    <t>No- too expensive</t>
  </si>
  <si>
    <t>yes</t>
  </si>
  <si>
    <t>Cable Under consideration</t>
  </si>
  <si>
    <t>Contact</t>
  </si>
  <si>
    <t>Brock @ Ocean Innovations</t>
  </si>
  <si>
    <t>Aidan Kidd/Paul Weston</t>
  </si>
  <si>
    <t>Price per 1 km</t>
  </si>
  <si>
    <t>Lead time</t>
  </si>
  <si>
    <t>$100k</t>
  </si>
  <si>
    <t>14-15 weeks</t>
  </si>
  <si>
    <t>South Bay</t>
  </si>
  <si>
    <t>Hailey Wilson</t>
  </si>
  <si>
    <t>$30k</t>
  </si>
  <si>
    <t>30-34 weeks</t>
  </si>
  <si>
    <t>Winchester (formerly Falmat)</t>
  </si>
  <si>
    <t>Shawn Amirehsani</t>
  </si>
  <si>
    <t>Sherwin Nepomucena</t>
  </si>
  <si>
    <t>Seven Valleys</t>
  </si>
  <si>
    <t>Rochester</t>
  </si>
  <si>
    <t>Casey Kitt</t>
  </si>
  <si>
    <t>Yes</t>
  </si>
  <si>
    <t>Cable Characteristics</t>
  </si>
  <si>
    <t>Weight/meter sea H2O</t>
  </si>
  <si>
    <t>Working Load (kN)</t>
  </si>
  <si>
    <t>Ultimate Breaking Strength (kN)</t>
  </si>
  <si>
    <t>Concept Cables</t>
  </si>
  <si>
    <t>0.377 kg/m</t>
  </si>
  <si>
    <t>0.370 kg/m</t>
  </si>
  <si>
    <t>0.270 kg/m</t>
  </si>
  <si>
    <t>ya</t>
  </si>
  <si>
    <t>Bend Radius (in) Dynamic</t>
  </si>
  <si>
    <t>0.254 kg/m</t>
  </si>
  <si>
    <t>16-18</t>
  </si>
  <si>
    <t>$55k (2000m)</t>
  </si>
  <si>
    <t>Simon</t>
  </si>
  <si>
    <t>Radius (m)</t>
  </si>
  <si>
    <t>$44k</t>
  </si>
  <si>
    <t>5 weeks ARO plus Material procure…</t>
  </si>
  <si>
    <t>10 weeks…?</t>
  </si>
  <si>
    <t>$49K (2000m)</t>
  </si>
  <si>
    <t>OD (in)</t>
  </si>
  <si>
    <t>Cross-section area, (m2)</t>
  </si>
  <si>
    <t>Density, calculated, (g/cc)</t>
  </si>
  <si>
    <t>Density, datasheet (g/cc)</t>
  </si>
  <si>
    <t>Specific Gravity (Sea Water), calculated</t>
  </si>
  <si>
    <t>Weight/Meter in Air, datasheet (kg/m)</t>
  </si>
  <si>
    <t>OD, mm</t>
  </si>
  <si>
    <t xml:space="preserve">Legend: </t>
  </si>
  <si>
    <t>Values, entered, confirmed by DK</t>
  </si>
  <si>
    <t>Values, automatically calculated</t>
  </si>
  <si>
    <t>0.247 kg/m</t>
  </si>
  <si>
    <t>Specific gravity, datasheet</t>
  </si>
  <si>
    <t>Weigh/Meter in Seawater, calculated (kg/m)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</si>
</sst>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164" formatCode="0.000"/>
    <numFmt numFmtId="165" formatCode="0.00000"/>
    <numFmt numFmtId="166" formatCode="0.000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66" fontId="0" fillId="0" borderId="0" xfId="0" applyNumberFormat="1"/>
    <xf numFmtId="0" fontId="0" fillId="3" borderId="0" xfId="0" applyFill="1" applyAlignment="1">
      <alignment horizontal="left"/>
    </xf>
    <xf numFmtId="0" fontId="0" fillId="0" borderId="1" xfId="0" applyBorder="1" applyAlignment="1">
      <alignment horizontal="left"/>
    </xf>
    <xf numFmtId="17" fontId="0" fillId="0" borderId="1" xfId="0" applyNumberFormat="1" applyBorder="1" applyAlignment="1">
      <alignment horizontal="left"/>
    </xf>
    <xf numFmtId="0" fontId="0" fillId="0" borderId="1" xfId="0" applyBorder="1"/>
    <xf numFmtId="164" fontId="0" fillId="0" borderId="1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166" fontId="0" fillId="0" borderId="1" xfId="0" applyNumberFormat="1" applyBorder="1"/>
    <xf numFmtId="16" fontId="0" fillId="0" borderId="1" xfId="0" applyNumberFormat="1" applyBorder="1" applyAlignment="1">
      <alignment horizontal="left"/>
    </xf>
    <xf numFmtId="6" fontId="0" fillId="0" borderId="1" xfId="0" applyNumberFormat="1" applyBorder="1"/>
    <xf numFmtId="166" fontId="0" fillId="2" borderId="1" xfId="0" applyNumberFormat="1" applyFill="1" applyBorder="1"/>
    <xf numFmtId="166" fontId="0" fillId="0" borderId="1" xfId="0" applyNumberFormat="1" applyFill="1" applyBorder="1"/>
    <xf numFmtId="2" fontId="0" fillId="0" borderId="1" xfId="0" applyNumberFormat="1" applyFill="1" applyBorder="1"/>
    <xf numFmtId="164" fontId="0" fillId="2" borderId="1" xfId="0" applyNumberFormat="1" applyFill="1" applyBorder="1"/>
    <xf numFmtId="14" fontId="0" fillId="0" borderId="1" xfId="0" applyNumberFormat="1" applyBorder="1" applyAlignment="1">
      <alignment horizontal="left"/>
    </xf>
    <xf numFmtId="164" fontId="0" fillId="3" borderId="1" xfId="0" applyNumberFormat="1" applyFill="1" applyBorder="1" applyAlignment="1">
      <alignment horizontal="right"/>
    </xf>
    <xf numFmtId="165" fontId="0" fillId="2" borderId="1" xfId="0" applyNumberFormat="1" applyFill="1" applyBorder="1"/>
    <xf numFmtId="164" fontId="0" fillId="3" borderId="1" xfId="0" applyNumberFormat="1" applyFill="1" applyBorder="1"/>
    <xf numFmtId="2" fontId="0" fillId="4" borderId="1" xfId="0" applyNumberFormat="1" applyFill="1" applyBorder="1"/>
    <xf numFmtId="2" fontId="0" fillId="3" borderId="1" xfId="0" applyNumberFormat="1" applyFill="1" applyBorder="1"/>
    <xf numFmtId="165" fontId="0" fillId="3" borderId="1" xfId="0" applyNumberFormat="1" applyFill="1" applyBorder="1"/>
    <xf numFmtId="2" fontId="2" fillId="3" borderId="1" xfId="0" applyNumberFormat="1" applyFont="1" applyFill="1" applyBorder="1"/>
    <xf numFmtId="2" fontId="0" fillId="2" borderId="1" xfId="0" applyNumberFormat="1" applyFill="1" applyBorder="1" applyAlignment="1">
      <alignment horizontal="right"/>
    </xf>
    <xf numFmtId="0" fontId="0" fillId="2" borderId="0" xfId="0" applyFill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workbookViewId="0">
      <pane xSplit="1" topLeftCell="E1" activePane="topRight" state="frozen"/>
      <selection pane="topRight" activeCell="R8" sqref="R8"/>
    </sheetView>
  </sheetViews>
  <sheetFormatPr defaultRowHeight="14.5" x14ac:dyDescent="0.35"/>
  <cols>
    <col min="1" max="1" width="30.7265625" style="1" customWidth="1"/>
    <col min="2" max="2" width="24.7265625" style="1" customWidth="1"/>
    <col min="3" max="3" width="16" style="1" customWidth="1"/>
    <col min="4" max="4" width="22.7265625" style="1" customWidth="1"/>
    <col min="5" max="5" width="18.81640625" customWidth="1"/>
    <col min="6" max="6" width="33.26953125" customWidth="1"/>
    <col min="7" max="7" width="22.26953125" customWidth="1"/>
    <col min="8" max="8" width="8.7265625" style="2"/>
    <col min="9" max="9" width="8.7265625" style="4"/>
    <col min="10" max="10" width="11.7265625" style="3" customWidth="1"/>
    <col min="11" max="11" width="14.81640625" style="2" customWidth="1"/>
    <col min="12" max="12" width="16.453125" style="3" customWidth="1"/>
    <col min="13" max="13" width="13.54296875" style="5" customWidth="1"/>
    <col min="14" max="14" width="10" style="5" customWidth="1"/>
    <col min="15" max="15" width="9.26953125" style="4" customWidth="1"/>
    <col min="16" max="16" width="12.81640625" style="2" customWidth="1"/>
    <col min="17" max="17" width="15.81640625" style="2" customWidth="1"/>
    <col min="18" max="18" width="15.90625" style="2" customWidth="1"/>
    <col min="19" max="19" width="14" customWidth="1"/>
    <col min="20" max="20" width="11.26953125" style="4" customWidth="1"/>
    <col min="21" max="21" width="16.7265625" style="4" customWidth="1"/>
    <col min="22" max="22" width="19" customWidth="1"/>
  </cols>
  <sheetData>
    <row r="1" spans="1:21" s="35" customFormat="1" ht="48.75" customHeight="1" x14ac:dyDescent="0.35">
      <c r="A1" s="30" t="s">
        <v>0</v>
      </c>
      <c r="B1" s="30" t="s">
        <v>7</v>
      </c>
      <c r="C1" s="30" t="s">
        <v>1</v>
      </c>
      <c r="D1" s="30" t="s">
        <v>6</v>
      </c>
      <c r="E1" s="30" t="s">
        <v>10</v>
      </c>
      <c r="F1" s="30" t="s">
        <v>11</v>
      </c>
      <c r="G1" s="30" t="s">
        <v>25</v>
      </c>
      <c r="H1" s="31" t="s">
        <v>44</v>
      </c>
      <c r="I1" s="32" t="s">
        <v>50</v>
      </c>
      <c r="J1" s="33" t="s">
        <v>39</v>
      </c>
      <c r="K1" s="31" t="s">
        <v>34</v>
      </c>
      <c r="L1" s="33" t="s">
        <v>49</v>
      </c>
      <c r="M1" s="34" t="s">
        <v>45</v>
      </c>
      <c r="N1" s="34" t="s">
        <v>55</v>
      </c>
      <c r="O1" s="32" t="s">
        <v>47</v>
      </c>
      <c r="P1" s="31" t="s">
        <v>46</v>
      </c>
      <c r="Q1" s="31" t="s">
        <v>48</v>
      </c>
      <c r="R1" s="31" t="s">
        <v>56</v>
      </c>
      <c r="S1" s="30" t="s">
        <v>26</v>
      </c>
      <c r="T1" s="32" t="s">
        <v>27</v>
      </c>
      <c r="U1" s="32" t="s">
        <v>28</v>
      </c>
    </row>
    <row r="2" spans="1:21" x14ac:dyDescent="0.35">
      <c r="A2" s="7" t="s">
        <v>2</v>
      </c>
      <c r="B2" s="7" t="s">
        <v>8</v>
      </c>
      <c r="C2" s="8">
        <v>45352</v>
      </c>
      <c r="D2" s="7" t="s">
        <v>4</v>
      </c>
      <c r="E2" s="7" t="s">
        <v>12</v>
      </c>
      <c r="F2" s="9"/>
      <c r="G2" s="9"/>
      <c r="H2" s="10"/>
      <c r="I2" s="11"/>
      <c r="J2" s="12"/>
      <c r="K2" s="10"/>
      <c r="L2" s="12"/>
      <c r="M2" s="13"/>
      <c r="N2" s="13"/>
      <c r="O2" s="11"/>
      <c r="P2" s="10"/>
      <c r="Q2" s="10"/>
      <c r="R2" s="10"/>
      <c r="S2" s="9"/>
      <c r="T2" s="11"/>
      <c r="U2" s="11"/>
    </row>
    <row r="3" spans="1:21" x14ac:dyDescent="0.35">
      <c r="A3" s="7" t="s">
        <v>3</v>
      </c>
      <c r="B3" s="7" t="s">
        <v>9</v>
      </c>
      <c r="C3" s="14">
        <v>45386</v>
      </c>
      <c r="D3" s="7" t="s">
        <v>5</v>
      </c>
      <c r="E3" s="15">
        <v>26550</v>
      </c>
      <c r="F3" s="7" t="s">
        <v>13</v>
      </c>
      <c r="G3" s="9"/>
      <c r="H3" s="10">
        <v>0.59</v>
      </c>
      <c r="I3" s="11"/>
      <c r="J3" s="12">
        <v>7.4999999999999997E-3</v>
      </c>
      <c r="K3" s="10">
        <v>12</v>
      </c>
      <c r="L3" s="12">
        <v>0.43</v>
      </c>
      <c r="M3" s="16">
        <f t="shared" ref="M3:M8" si="0">(POWER(J3,2))*PI()</f>
        <v>1.7671458676442585E-4</v>
      </c>
      <c r="N3" s="17"/>
      <c r="O3" s="18">
        <v>2.4300000000000002</v>
      </c>
      <c r="P3" s="19">
        <f t="shared" ref="P3:P8" si="1">L3/M3/1000</f>
        <v>2.4333022410494221</v>
      </c>
      <c r="Q3" s="19">
        <f t="shared" ref="Q3:Q8" si="2">(L3/M3)/1028</f>
        <v>2.3670255263126676</v>
      </c>
      <c r="R3" s="19">
        <f>L3-1028*M3*1</f>
        <v>0.24833740480617023</v>
      </c>
      <c r="S3" s="9" t="s">
        <v>35</v>
      </c>
      <c r="T3" s="11"/>
      <c r="U3" s="11">
        <v>50</v>
      </c>
    </row>
    <row r="4" spans="1:21" x14ac:dyDescent="0.35">
      <c r="A4" s="7" t="s">
        <v>14</v>
      </c>
      <c r="B4" s="7" t="s">
        <v>15</v>
      </c>
      <c r="C4" s="20">
        <v>45380</v>
      </c>
      <c r="D4" s="7" t="s">
        <v>5</v>
      </c>
      <c r="E4" s="7" t="s">
        <v>16</v>
      </c>
      <c r="F4" s="7" t="s">
        <v>17</v>
      </c>
      <c r="G4" s="9"/>
      <c r="H4" s="21">
        <v>0.67</v>
      </c>
      <c r="I4" s="28">
        <f>H4*25.4</f>
        <v>17.018000000000001</v>
      </c>
      <c r="J4" s="22">
        <f>I4/2/1000</f>
        <v>8.5090000000000009E-3</v>
      </c>
      <c r="K4" s="23">
        <v>10</v>
      </c>
      <c r="L4" s="22">
        <f>324*0.453/304.8</f>
        <v>0.4815354330708661</v>
      </c>
      <c r="M4" s="16">
        <f t="shared" si="0"/>
        <v>2.2746098736686678E-4</v>
      </c>
      <c r="N4" s="17"/>
      <c r="O4" s="18"/>
      <c r="P4" s="19">
        <f t="shared" si="1"/>
        <v>2.1170022984829848</v>
      </c>
      <c r="Q4" s="19">
        <f t="shared" si="2"/>
        <v>2.059340757279168</v>
      </c>
      <c r="R4" s="19">
        <f>L4-1028*M4*1</f>
        <v>0.24770553805772705</v>
      </c>
      <c r="S4" s="9"/>
      <c r="T4" s="24">
        <f>2800*4.44822/1000</f>
        <v>12.455015999999999</v>
      </c>
      <c r="U4" s="24">
        <f>11250*4.44822/1000</f>
        <v>50.042474999999996</v>
      </c>
    </row>
    <row r="5" spans="1:21" x14ac:dyDescent="0.35">
      <c r="A5" s="7" t="s">
        <v>18</v>
      </c>
      <c r="B5" s="9" t="s">
        <v>19</v>
      </c>
      <c r="C5" s="20">
        <v>45394</v>
      </c>
      <c r="D5" s="7" t="s">
        <v>5</v>
      </c>
      <c r="E5" s="9" t="s">
        <v>37</v>
      </c>
      <c r="F5" s="7" t="s">
        <v>36</v>
      </c>
      <c r="G5" s="9"/>
      <c r="H5" s="23">
        <v>0.5</v>
      </c>
      <c r="I5" s="25">
        <v>12.7</v>
      </c>
      <c r="J5" s="22">
        <f>I5/2/1000</f>
        <v>6.3499999999999997E-3</v>
      </c>
      <c r="K5" s="23">
        <v>8</v>
      </c>
      <c r="L5" s="22">
        <f>253*0.453/304.8</f>
        <v>0.37601377952755904</v>
      </c>
      <c r="M5" s="16">
        <f t="shared" si="0"/>
        <v>1.2667686977437442E-4</v>
      </c>
      <c r="N5" s="25">
        <v>3</v>
      </c>
      <c r="O5" s="25">
        <v>3</v>
      </c>
      <c r="P5" s="19">
        <f t="shared" si="1"/>
        <v>2.9682907400323466</v>
      </c>
      <c r="Q5" s="19">
        <f t="shared" si="2"/>
        <v>2.8874423541170686</v>
      </c>
      <c r="R5" s="19">
        <f t="shared" ref="R5:R8" si="3">L5-1028*M5*1</f>
        <v>0.24578995739950213</v>
      </c>
      <c r="S5" s="9" t="s">
        <v>54</v>
      </c>
      <c r="T5" s="25">
        <v>12.5</v>
      </c>
      <c r="U5" s="25">
        <v>50</v>
      </c>
    </row>
    <row r="6" spans="1:21" x14ac:dyDescent="0.35">
      <c r="A6" s="7" t="s">
        <v>21</v>
      </c>
      <c r="B6" s="7" t="s">
        <v>20</v>
      </c>
      <c r="C6" s="20">
        <v>45396</v>
      </c>
      <c r="D6" s="7" t="s">
        <v>24</v>
      </c>
      <c r="E6" s="9" t="s">
        <v>40</v>
      </c>
      <c r="F6" s="7" t="s">
        <v>41</v>
      </c>
      <c r="G6" s="9"/>
      <c r="H6" s="19">
        <f>I6/25.4</f>
        <v>0.53149606299212604</v>
      </c>
      <c r="I6" s="25">
        <v>13.5</v>
      </c>
      <c r="J6" s="22">
        <f>I6/2/1000</f>
        <v>6.7499999999999999E-3</v>
      </c>
      <c r="K6" s="19">
        <v>12</v>
      </c>
      <c r="L6" s="26">
        <v>0.41499999999999998</v>
      </c>
      <c r="M6" s="16">
        <f t="shared" si="0"/>
        <v>1.4313881527918494E-4</v>
      </c>
      <c r="N6" s="17"/>
      <c r="O6" s="18"/>
      <c r="P6" s="19">
        <f t="shared" si="1"/>
        <v>2.8992834626342527</v>
      </c>
      <c r="Q6" s="19">
        <f t="shared" si="2"/>
        <v>2.8203146523679501</v>
      </c>
      <c r="R6" s="19">
        <f t="shared" si="3"/>
        <v>0.26785329789299783</v>
      </c>
      <c r="S6" s="9" t="s">
        <v>32</v>
      </c>
      <c r="T6" s="25">
        <v>20</v>
      </c>
      <c r="U6" s="25">
        <v>60</v>
      </c>
    </row>
    <row r="7" spans="1:21" x14ac:dyDescent="0.35">
      <c r="A7" s="7" t="s">
        <v>22</v>
      </c>
      <c r="B7" s="7" t="s">
        <v>23</v>
      </c>
      <c r="C7" s="7"/>
      <c r="D7" s="7" t="s">
        <v>24</v>
      </c>
      <c r="E7" s="9"/>
      <c r="F7" s="9"/>
      <c r="G7" s="9"/>
      <c r="H7" s="23">
        <v>0.59</v>
      </c>
      <c r="I7" s="25">
        <v>14.99</v>
      </c>
      <c r="J7" s="22">
        <f>I7/2/1000</f>
        <v>7.4949999999999999E-3</v>
      </c>
      <c r="K7" s="23">
        <v>12</v>
      </c>
      <c r="L7" s="26">
        <v>0.55100000000000005</v>
      </c>
      <c r="M7" s="16">
        <f t="shared" si="0"/>
        <v>1.7647904585522297E-4</v>
      </c>
      <c r="N7" s="25">
        <v>3</v>
      </c>
      <c r="O7" s="11"/>
      <c r="P7" s="19">
        <f t="shared" si="1"/>
        <v>3.122183697955963</v>
      </c>
      <c r="Q7" s="19">
        <f t="shared" si="2"/>
        <v>3.0371436750544385</v>
      </c>
      <c r="R7" s="19">
        <f t="shared" si="3"/>
        <v>0.36957954086083084</v>
      </c>
      <c r="S7" s="9" t="s">
        <v>31</v>
      </c>
      <c r="T7" s="25">
        <v>21.1</v>
      </c>
      <c r="U7" s="27">
        <v>67</v>
      </c>
    </row>
    <row r="8" spans="1:21" x14ac:dyDescent="0.35">
      <c r="A8" s="7" t="s">
        <v>29</v>
      </c>
      <c r="B8" s="7" t="s">
        <v>38</v>
      </c>
      <c r="C8" s="20">
        <v>45392</v>
      </c>
      <c r="D8" s="7" t="s">
        <v>33</v>
      </c>
      <c r="E8" s="7" t="s">
        <v>43</v>
      </c>
      <c r="F8" s="7" t="s">
        <v>42</v>
      </c>
      <c r="G8" s="9"/>
      <c r="H8" s="19">
        <f>I8/25.4</f>
        <v>0.57086614173228345</v>
      </c>
      <c r="I8" s="25">
        <v>14.5</v>
      </c>
      <c r="J8" s="22">
        <f>I8/2/1000</f>
        <v>7.2500000000000004E-3</v>
      </c>
      <c r="K8" s="19">
        <f>260/25.4</f>
        <v>10.236220472440946</v>
      </c>
      <c r="L8" s="26">
        <v>0.5</v>
      </c>
      <c r="M8" s="16">
        <f t="shared" si="0"/>
        <v>1.6512996385431353E-4</v>
      </c>
      <c r="N8" s="17"/>
      <c r="O8" s="18"/>
      <c r="P8" s="19">
        <f t="shared" si="1"/>
        <v>3.0279180612013379</v>
      </c>
      <c r="Q8" s="19">
        <f t="shared" si="2"/>
        <v>2.9454455848262042</v>
      </c>
      <c r="R8" s="19">
        <f t="shared" si="3"/>
        <v>0.33024639715776571</v>
      </c>
      <c r="S8" s="9" t="s">
        <v>30</v>
      </c>
      <c r="T8" s="24">
        <f>2700*9.80665/1000</f>
        <v>26.477954999999998</v>
      </c>
      <c r="U8" s="24">
        <f>8200*9.80665/1000</f>
        <v>80.414529999999999</v>
      </c>
    </row>
    <row r="10" spans="1:21" x14ac:dyDescent="0.35">
      <c r="A10" s="1" t="s">
        <v>51</v>
      </c>
    </row>
    <row r="11" spans="1:21" x14ac:dyDescent="0.35">
      <c r="A11" s="6" t="s">
        <v>52</v>
      </c>
    </row>
    <row r="12" spans="1:21" x14ac:dyDescent="0.35">
      <c r="A12" s="29" t="s">
        <v>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Denis Klimov</cp:lastModifiedBy>
  <dcterms:created xsi:type="dcterms:W3CDTF">2015-06-05T18:17:20Z</dcterms:created>
  <dcterms:modified xsi:type="dcterms:W3CDTF">2024-04-19T04:20:23Z</dcterms:modified>
</cp:coreProperties>
</file>