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wi/Desktop/"/>
    </mc:Choice>
  </mc:AlternateContent>
  <xr:revisionPtr revIDLastSave="0" documentId="13_ncr:1_{AF0005B8-EB04-824C-8856-74FCC0A4CC30}" xr6:coauthVersionLast="47" xr6:coauthVersionMax="47" xr10:uidLastSave="{00000000-0000-0000-0000-000000000000}"/>
  <bookViews>
    <workbookView xWindow="40460" yWindow="1400" windowWidth="29040" windowHeight="15720" xr2:uid="{607731F6-E62E-4BD0-A5AC-3229BA37EC39}"/>
  </bookViews>
  <sheets>
    <sheet name="100% Attend" sheetId="1" r:id="rId1"/>
    <sheet name="75% Attend" sheetId="2" r:id="rId2"/>
    <sheet name="50% Attend" sheetId="3" r:id="rId3"/>
  </sheets>
  <definedNames>
    <definedName name="_xlnm.Print_Area" localSheetId="0">'100% Attend'!$A$1:$T$38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6" i="3" l="1"/>
  <c r="R26" i="1"/>
  <c r="R31" i="3"/>
  <c r="R29" i="3"/>
  <c r="R33" i="3" s="1"/>
  <c r="R25" i="3"/>
  <c r="P13" i="3"/>
  <c r="R12" i="3"/>
  <c r="O10" i="3"/>
  <c r="Q9" i="3"/>
  <c r="R9" i="3" s="1"/>
  <c r="P9" i="3"/>
  <c r="K9" i="3"/>
  <c r="Q8" i="3"/>
  <c r="R8" i="3" s="1"/>
  <c r="P8" i="3"/>
  <c r="Q7" i="3"/>
  <c r="R7" i="3" s="1"/>
  <c r="P7" i="3"/>
  <c r="Q6" i="3"/>
  <c r="Q13" i="3" s="1"/>
  <c r="R13" i="3" s="1"/>
  <c r="O10" i="2"/>
  <c r="R31" i="2"/>
  <c r="R29" i="2"/>
  <c r="R33" i="2" s="1"/>
  <c r="R25" i="2"/>
  <c r="P13" i="2"/>
  <c r="R12" i="2"/>
  <c r="Q9" i="2"/>
  <c r="R9" i="2" s="1"/>
  <c r="P9" i="2"/>
  <c r="K9" i="2"/>
  <c r="Q8" i="2"/>
  <c r="R8" i="2" s="1"/>
  <c r="P8" i="2"/>
  <c r="Q7" i="2"/>
  <c r="R7" i="2" s="1"/>
  <c r="P7" i="2"/>
  <c r="Q6" i="2"/>
  <c r="Q13" i="2" s="1"/>
  <c r="R13" i="2" s="1"/>
  <c r="O10" i="1"/>
  <c r="Q9" i="1"/>
  <c r="R9" i="1" s="1"/>
  <c r="P9" i="1"/>
  <c r="Q8" i="1"/>
  <c r="R8" i="1" s="1"/>
  <c r="P8" i="1"/>
  <c r="Q7" i="1"/>
  <c r="R7" i="1" s="1"/>
  <c r="P7" i="1"/>
  <c r="R31" i="1"/>
  <c r="R29" i="1"/>
  <c r="R25" i="1"/>
  <c r="R12" i="1"/>
  <c r="P13" i="1"/>
  <c r="Q6" i="1"/>
  <c r="Q13" i="1" s="1"/>
  <c r="R13" i="1" s="1"/>
  <c r="K9" i="1"/>
  <c r="D33" i="3" l="1"/>
  <c r="D35" i="3" s="1"/>
  <c r="R14" i="3"/>
  <c r="D10" i="3" s="1"/>
  <c r="R6" i="3"/>
  <c r="R10" i="3" s="1"/>
  <c r="D9" i="3" s="1"/>
  <c r="D33" i="2"/>
  <c r="R14" i="2"/>
  <c r="D10" i="2" s="1"/>
  <c r="R6" i="2"/>
  <c r="R10" i="2" s="1"/>
  <c r="D9" i="2" s="1"/>
  <c r="D12" i="2" s="1"/>
  <c r="R33" i="1"/>
  <c r="D33" i="1" s="1"/>
  <c r="R14" i="1"/>
  <c r="D10" i="1" s="1"/>
  <c r="R6" i="1"/>
  <c r="R10" i="1" s="1"/>
  <c r="D9" i="1" s="1"/>
  <c r="D12" i="3" l="1"/>
  <c r="D35" i="1"/>
  <c r="D37" i="3"/>
  <c r="E37" i="3" s="1"/>
  <c r="D35" i="2"/>
  <c r="D37" i="2" s="1"/>
  <c r="E37" i="2" s="1"/>
  <c r="D12" i="1"/>
  <c r="D37" i="1" l="1"/>
  <c r="E37" i="1" s="1"/>
</calcChain>
</file>

<file path=xl/sharedStrings.xml><?xml version="1.0" encoding="utf-8"?>
<sst xmlns="http://schemas.openxmlformats.org/spreadsheetml/2006/main" count="220" uniqueCount="70">
  <si>
    <t>Draft Planning Budget for IEEE/OES Thirteenth Current, Waves and Turbulence Measurement Workshop</t>
  </si>
  <si>
    <t>non-IEEE mamber</t>
  </si>
  <si>
    <t>IEEE member</t>
  </si>
  <si>
    <t>Student</t>
  </si>
  <si>
    <t>Life Member</t>
  </si>
  <si>
    <t>Full delegates</t>
  </si>
  <si>
    <t>Student Delegates</t>
  </si>
  <si>
    <t>Exhibitor registrations</t>
  </si>
  <si>
    <t>Total</t>
  </si>
  <si>
    <t>IEEE Member</t>
  </si>
  <si>
    <t>Non-member</t>
  </si>
  <si>
    <t>Lifemember</t>
  </si>
  <si>
    <t>IEEE Student</t>
  </si>
  <si>
    <t>Non-IEEE member</t>
  </si>
  <si>
    <t xml:space="preserve"> Early bird</t>
  </si>
  <si>
    <t xml:space="preserve"> Late bird</t>
  </si>
  <si>
    <t>Revenue</t>
  </si>
  <si>
    <t>OES seed loan</t>
  </si>
  <si>
    <t>OES ODI Grant</t>
  </si>
  <si>
    <t>Keynote Speaker</t>
  </si>
  <si>
    <t xml:space="preserve"> To be repaid</t>
  </si>
  <si>
    <t>Exhibitor booth</t>
  </si>
  <si>
    <t>Exhibitor Registration</t>
  </si>
  <si>
    <t xml:space="preserve"> Revenue</t>
  </si>
  <si>
    <t>Totals</t>
  </si>
  <si>
    <t>Venue</t>
  </si>
  <si>
    <t>Veraprise</t>
  </si>
  <si>
    <t>IEEEXplore</t>
  </si>
  <si>
    <t>Icebreaker</t>
  </si>
  <si>
    <t>Continental breakfast</t>
  </si>
  <si>
    <t>Lunch</t>
  </si>
  <si>
    <t>Boxed Lunch</t>
  </si>
  <si>
    <t>Banquet</t>
  </si>
  <si>
    <t>Morning Tea</t>
  </si>
  <si>
    <t>Afternoon Tea</t>
  </si>
  <si>
    <t xml:space="preserve"> Assuming 50% papers to Xplore</t>
  </si>
  <si>
    <t>Keynote Speaker Assistance</t>
  </si>
  <si>
    <t>Registrations</t>
  </si>
  <si>
    <t>Exhibitors</t>
  </si>
  <si>
    <t>Exhibitors' Reception</t>
  </si>
  <si>
    <t>Cost per Delegate</t>
  </si>
  <si>
    <t>Food</t>
  </si>
  <si>
    <t>OES Seed Loan</t>
  </si>
  <si>
    <t>2019 Fees</t>
  </si>
  <si>
    <t>non-IEEE student*</t>
  </si>
  <si>
    <t>* includes IEEE subscription</t>
  </si>
  <si>
    <t>Surplus</t>
  </si>
  <si>
    <t>Expenses</t>
  </si>
  <si>
    <t>Food Cost Estimates</t>
  </si>
  <si>
    <t>Index to 2024 (x1.63 = 5%pa)</t>
  </si>
  <si>
    <t xml:space="preserve"> 2024 Applied</t>
  </si>
  <si>
    <t>Name Badges etc</t>
  </si>
  <si>
    <t>OES Student Attendance</t>
  </si>
  <si>
    <t>OES Grant - Xplore Fee</t>
  </si>
  <si>
    <t>Registration package</t>
  </si>
  <si>
    <t>Program package</t>
  </si>
  <si>
    <t>Website package</t>
  </si>
  <si>
    <t>Registrations OES Guidebook</t>
  </si>
  <si>
    <t xml:space="preserve"> Assuming all EarlyBirds</t>
  </si>
  <si>
    <t>BEST CASE</t>
  </si>
  <si>
    <t>WORST CASE</t>
  </si>
  <si>
    <t xml:space="preserve"> Early</t>
  </si>
  <si>
    <t xml:space="preserve"> Late</t>
  </si>
  <si>
    <t xml:space="preserve">        2024 Estimate of Numbers and Fees</t>
  </si>
  <si>
    <t xml:space="preserve">   NEUTRAL CASE</t>
  </si>
  <si>
    <t xml:space="preserve"> Attendance</t>
  </si>
  <si>
    <t>Draft Planning Budget for IEEE/OES Fifth Marine Imaging Workshop</t>
  </si>
  <si>
    <t>2022 Registrations</t>
  </si>
  <si>
    <t xml:space="preserve"> with fees for Square</t>
  </si>
  <si>
    <t>Sponsors for coffee X 4 breaks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</si>
</sst>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5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9" fontId="0" fillId="0" borderId="0" xfId="0" applyNumberFormat="1"/>
    <xf numFmtId="164" fontId="0" fillId="0" borderId="0" xfId="0" applyNumberFormat="1"/>
    <xf numFmtId="0" fontId="0" fillId="0" borderId="1" xfId="0" applyBorder="1"/>
    <xf numFmtId="165" fontId="0" fillId="0" borderId="0" xfId="1" applyFont="1"/>
    <xf numFmtId="1" fontId="0" fillId="0" borderId="0" xfId="0" applyNumberFormat="1"/>
    <xf numFmtId="0" fontId="0" fillId="0" borderId="2" xfId="0" applyBorder="1"/>
    <xf numFmtId="2" fontId="0" fillId="0" borderId="2" xfId="0" applyNumberFormat="1" applyBorder="1"/>
    <xf numFmtId="3" fontId="0" fillId="0" borderId="0" xfId="0" applyNumberFormat="1"/>
    <xf numFmtId="9" fontId="0" fillId="0" borderId="0" xfId="2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5" fontId="0" fillId="0" borderId="6" xfId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0" fillId="0" borderId="6" xfId="0" applyNumberFormat="1" applyBorder="1"/>
    <xf numFmtId="9" fontId="0" fillId="0" borderId="8" xfId="0" applyNumberFormat="1" applyBorder="1"/>
    <xf numFmtId="2" fontId="0" fillId="0" borderId="7" xfId="0" applyNumberFormat="1" applyBorder="1"/>
    <xf numFmtId="2" fontId="0" fillId="0" borderId="9" xfId="0" applyNumberFormat="1" applyBorder="1"/>
    <xf numFmtId="0" fontId="2" fillId="2" borderId="0" xfId="0" applyFont="1" applyFill="1"/>
    <xf numFmtId="0" fontId="0" fillId="2" borderId="0" xfId="0" applyFill="1"/>
    <xf numFmtId="9" fontId="0" fillId="2" borderId="0" xfId="2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4B9E-B05E-4E3E-ACE4-A0639A8B15AF}">
  <sheetPr>
    <pageSetUpPr fitToPage="1"/>
  </sheetPr>
  <dimension ref="A1:R37"/>
  <sheetViews>
    <sheetView tabSelected="1" topLeftCell="A10" workbookViewId="0">
      <selection activeCell="A11" sqref="A11:D11"/>
    </sheetView>
  </sheetViews>
  <sheetFormatPr baseColWidth="10" defaultColWidth="8.83203125" defaultRowHeight="15" x14ac:dyDescent="0.2"/>
  <cols>
    <col min="2" max="2" width="12.83203125" customWidth="1"/>
    <col min="4" max="4" width="12.1640625" bestFit="1" customWidth="1"/>
    <col min="16" max="16" width="10.6640625" customWidth="1"/>
  </cols>
  <sheetData>
    <row r="1" spans="1:18" x14ac:dyDescent="0.2">
      <c r="A1" t="s">
        <v>66</v>
      </c>
      <c r="K1" s="22" t="s">
        <v>59</v>
      </c>
    </row>
    <row r="3" spans="1:18" x14ac:dyDescent="0.2">
      <c r="A3" t="s">
        <v>16</v>
      </c>
    </row>
    <row r="4" spans="1:18" x14ac:dyDescent="0.2">
      <c r="A4" t="s">
        <v>17</v>
      </c>
      <c r="D4" s="2">
        <v>7500</v>
      </c>
      <c r="E4" t="s">
        <v>20</v>
      </c>
      <c r="N4" s="16" t="s">
        <v>63</v>
      </c>
      <c r="O4" s="16"/>
      <c r="P4" s="16"/>
      <c r="Q4" s="16"/>
    </row>
    <row r="5" spans="1:18" x14ac:dyDescent="0.2">
      <c r="A5" t="s">
        <v>53</v>
      </c>
      <c r="D5" s="8">
        <v>0</v>
      </c>
      <c r="H5" s="11"/>
      <c r="I5" s="10" t="s">
        <v>67</v>
      </c>
      <c r="J5" s="10"/>
      <c r="K5" s="12"/>
      <c r="O5">
        <v>2024</v>
      </c>
      <c r="P5" t="s">
        <v>15</v>
      </c>
      <c r="Q5" t="s">
        <v>14</v>
      </c>
      <c r="R5" t="s">
        <v>23</v>
      </c>
    </row>
    <row r="6" spans="1:18" x14ac:dyDescent="0.2">
      <c r="H6" s="6" t="s">
        <v>5</v>
      </c>
      <c r="K6" s="13">
        <v>120</v>
      </c>
      <c r="M6" t="s">
        <v>13</v>
      </c>
      <c r="O6">
        <v>200</v>
      </c>
      <c r="P6" s="5">
        <v>675</v>
      </c>
      <c r="Q6" s="5">
        <f>+P6*0.9</f>
        <v>607.5</v>
      </c>
      <c r="R6" s="5">
        <f>+O6*Q6</f>
        <v>121500</v>
      </c>
    </row>
    <row r="7" spans="1:18" x14ac:dyDescent="0.2">
      <c r="A7" t="s">
        <v>52</v>
      </c>
      <c r="D7">
        <v>3000</v>
      </c>
      <c r="H7" s="6" t="s">
        <v>6</v>
      </c>
      <c r="K7" s="13">
        <v>25</v>
      </c>
      <c r="M7" t="s">
        <v>9</v>
      </c>
      <c r="O7">
        <v>50</v>
      </c>
      <c r="P7" s="5">
        <f t="shared" ref="P7:Q9" si="0">+$P$6*Q18</f>
        <v>607.5</v>
      </c>
      <c r="Q7" s="5">
        <f t="shared" si="0"/>
        <v>506.25</v>
      </c>
      <c r="R7" s="5">
        <f t="shared" ref="R7:R9" si="1">+O7*Q7</f>
        <v>25312.5</v>
      </c>
    </row>
    <row r="8" spans="1:18" x14ac:dyDescent="0.2">
      <c r="A8" t="s">
        <v>18</v>
      </c>
      <c r="D8">
        <v>2500</v>
      </c>
      <c r="E8" t="s">
        <v>19</v>
      </c>
      <c r="H8" s="6" t="s">
        <v>7</v>
      </c>
      <c r="K8" s="13">
        <v>0</v>
      </c>
      <c r="M8" t="s">
        <v>4</v>
      </c>
      <c r="O8">
        <v>0</v>
      </c>
      <c r="P8" s="5">
        <f t="shared" si="0"/>
        <v>506.25</v>
      </c>
      <c r="Q8" s="5">
        <f t="shared" si="0"/>
        <v>371.25000000000006</v>
      </c>
      <c r="R8" s="5">
        <f t="shared" si="1"/>
        <v>0</v>
      </c>
    </row>
    <row r="9" spans="1:18" x14ac:dyDescent="0.2">
      <c r="A9" t="s">
        <v>37</v>
      </c>
      <c r="D9">
        <f>+R10</f>
        <v>165375</v>
      </c>
      <c r="E9" t="s">
        <v>58</v>
      </c>
      <c r="H9" s="6"/>
      <c r="J9" t="s">
        <v>8</v>
      </c>
      <c r="K9" s="13">
        <f>SUM(K6:K8)</f>
        <v>145</v>
      </c>
      <c r="M9" t="s">
        <v>3</v>
      </c>
      <c r="O9">
        <v>50</v>
      </c>
      <c r="P9" s="5">
        <f t="shared" si="0"/>
        <v>506.25</v>
      </c>
      <c r="Q9" s="5">
        <f t="shared" si="0"/>
        <v>371.25000000000006</v>
      </c>
      <c r="R9" s="5">
        <f t="shared" si="1"/>
        <v>18562.500000000004</v>
      </c>
    </row>
    <row r="10" spans="1:18" x14ac:dyDescent="0.2">
      <c r="A10" t="s">
        <v>38</v>
      </c>
      <c r="D10">
        <f>+R14</f>
        <v>5600</v>
      </c>
      <c r="H10" s="6"/>
      <c r="K10" s="13"/>
      <c r="N10" t="s">
        <v>24</v>
      </c>
      <c r="O10">
        <f>SUM(O6:O9)</f>
        <v>300</v>
      </c>
      <c r="R10" s="3">
        <f>SUM(R6:R9)</f>
        <v>165375</v>
      </c>
    </row>
    <row r="11" spans="1:18" x14ac:dyDescent="0.2">
      <c r="A11" t="s">
        <v>69</v>
      </c>
      <c r="D11">
        <v>1200</v>
      </c>
      <c r="H11" s="6"/>
      <c r="I11" t="s">
        <v>43</v>
      </c>
      <c r="K11" s="13"/>
    </row>
    <row r="12" spans="1:18" x14ac:dyDescent="0.2">
      <c r="B12" t="s">
        <v>8</v>
      </c>
      <c r="D12" s="2">
        <f>SUM(D4:D11)</f>
        <v>185175</v>
      </c>
      <c r="H12" s="6"/>
      <c r="J12" t="s">
        <v>61</v>
      </c>
      <c r="K12" s="13" t="s">
        <v>62</v>
      </c>
      <c r="M12" t="s">
        <v>21</v>
      </c>
      <c r="O12">
        <v>4</v>
      </c>
      <c r="P12">
        <v>1500</v>
      </c>
      <c r="Q12">
        <v>1400</v>
      </c>
      <c r="R12">
        <f>+O12*Q12</f>
        <v>5600</v>
      </c>
    </row>
    <row r="13" spans="1:18" x14ac:dyDescent="0.2">
      <c r="H13" s="6" t="s">
        <v>9</v>
      </c>
      <c r="J13" s="4">
        <v>500</v>
      </c>
      <c r="K13" s="14">
        <v>575</v>
      </c>
      <c r="M13" t="s">
        <v>22</v>
      </c>
      <c r="O13">
        <v>0</v>
      </c>
      <c r="P13">
        <f>+P6</f>
        <v>675</v>
      </c>
      <c r="Q13" s="5">
        <f>+Q6</f>
        <v>607.5</v>
      </c>
      <c r="R13">
        <f>+O13*Q13</f>
        <v>0</v>
      </c>
    </row>
    <row r="14" spans="1:18" x14ac:dyDescent="0.2">
      <c r="H14" s="6" t="s">
        <v>10</v>
      </c>
      <c r="J14" s="4">
        <v>650</v>
      </c>
      <c r="K14" s="14">
        <v>725</v>
      </c>
      <c r="N14" t="s">
        <v>24</v>
      </c>
      <c r="R14" s="3">
        <f>SUM(R12:R13)</f>
        <v>5600</v>
      </c>
    </row>
    <row r="15" spans="1:18" x14ac:dyDescent="0.2">
      <c r="H15" s="6" t="s">
        <v>11</v>
      </c>
      <c r="J15" s="4">
        <v>500</v>
      </c>
      <c r="K15" s="14">
        <v>575</v>
      </c>
    </row>
    <row r="16" spans="1:18" x14ac:dyDescent="0.2">
      <c r="H16" s="6" t="s">
        <v>12</v>
      </c>
      <c r="J16" s="4">
        <v>330</v>
      </c>
      <c r="K16" s="14">
        <v>380</v>
      </c>
      <c r="M16" s="11" t="s">
        <v>57</v>
      </c>
      <c r="N16" s="10"/>
      <c r="O16" s="10"/>
      <c r="P16" s="10"/>
      <c r="Q16" s="11" t="s">
        <v>50</v>
      </c>
      <c r="R16" s="12"/>
    </row>
    <row r="17" spans="1:18" x14ac:dyDescent="0.2">
      <c r="H17" s="6" t="s">
        <v>44</v>
      </c>
      <c r="J17" s="4">
        <v>525</v>
      </c>
      <c r="K17" s="14">
        <v>585</v>
      </c>
      <c r="M17" s="6" t="s">
        <v>1</v>
      </c>
      <c r="O17" s="1">
        <v>1</v>
      </c>
      <c r="P17" s="1">
        <v>0.9</v>
      </c>
      <c r="Q17" s="7">
        <v>1</v>
      </c>
      <c r="R17" s="18">
        <v>0.9</v>
      </c>
    </row>
    <row r="18" spans="1:18" x14ac:dyDescent="0.2">
      <c r="H18" s="6"/>
      <c r="K18" s="13"/>
      <c r="M18" s="6" t="s">
        <v>2</v>
      </c>
      <c r="O18" s="1">
        <v>0.9</v>
      </c>
      <c r="P18" s="1">
        <v>0.75</v>
      </c>
      <c r="Q18" s="7">
        <v>0.9</v>
      </c>
      <c r="R18" s="18">
        <v>0.75</v>
      </c>
    </row>
    <row r="19" spans="1:18" x14ac:dyDescent="0.2">
      <c r="H19" s="15" t="s">
        <v>45</v>
      </c>
      <c r="I19" s="16"/>
      <c r="J19" s="16"/>
      <c r="K19" s="17"/>
      <c r="M19" s="6" t="s">
        <v>3</v>
      </c>
      <c r="O19" s="1">
        <v>0.4</v>
      </c>
      <c r="P19" s="1">
        <v>0.35</v>
      </c>
      <c r="Q19" s="7">
        <v>0.75</v>
      </c>
      <c r="R19" s="18">
        <v>0.55000000000000004</v>
      </c>
    </row>
    <row r="20" spans="1:18" x14ac:dyDescent="0.2">
      <c r="M20" s="15" t="s">
        <v>4</v>
      </c>
      <c r="N20" s="16"/>
      <c r="O20" s="19">
        <v>0.4</v>
      </c>
      <c r="P20" s="19">
        <v>0.35</v>
      </c>
      <c r="Q20" s="20">
        <v>0.75</v>
      </c>
      <c r="R20" s="21">
        <v>0.55000000000000004</v>
      </c>
    </row>
    <row r="21" spans="1:18" x14ac:dyDescent="0.2">
      <c r="A21" t="s">
        <v>47</v>
      </c>
    </row>
    <row r="22" spans="1:18" x14ac:dyDescent="0.2">
      <c r="A22" t="s">
        <v>25</v>
      </c>
      <c r="D22">
        <v>14000</v>
      </c>
    </row>
    <row r="23" spans="1:18" x14ac:dyDescent="0.2">
      <c r="A23" t="s">
        <v>26</v>
      </c>
      <c r="M23" t="s">
        <v>48</v>
      </c>
    </row>
    <row r="24" spans="1:18" x14ac:dyDescent="0.2">
      <c r="B24" t="s">
        <v>55</v>
      </c>
      <c r="D24">
        <v>0</v>
      </c>
      <c r="P24">
        <v>2015</v>
      </c>
      <c r="R24" t="s">
        <v>49</v>
      </c>
    </row>
    <row r="25" spans="1:18" x14ac:dyDescent="0.2">
      <c r="B25" t="s">
        <v>54</v>
      </c>
      <c r="D25">
        <v>0</v>
      </c>
      <c r="M25" t="s">
        <v>28</v>
      </c>
      <c r="P25">
        <v>60</v>
      </c>
      <c r="R25" s="5">
        <f>+P25*1.63</f>
        <v>97.8</v>
      </c>
    </row>
    <row r="26" spans="1:18" x14ac:dyDescent="0.2">
      <c r="B26" t="s">
        <v>56</v>
      </c>
      <c r="D26">
        <v>1500</v>
      </c>
      <c r="M26" t="s">
        <v>29</v>
      </c>
      <c r="P26">
        <v>10</v>
      </c>
      <c r="R26" s="5">
        <f>+P26*1.63</f>
        <v>16.299999999999997</v>
      </c>
    </row>
    <row r="27" spans="1:18" x14ac:dyDescent="0.2">
      <c r="A27" t="s">
        <v>27</v>
      </c>
      <c r="D27">
        <v>0</v>
      </c>
      <c r="E27" t="s">
        <v>35</v>
      </c>
      <c r="M27" t="s">
        <v>33</v>
      </c>
      <c r="R27" s="5">
        <v>25</v>
      </c>
    </row>
    <row r="28" spans="1:18" x14ac:dyDescent="0.2">
      <c r="A28" t="s">
        <v>51</v>
      </c>
      <c r="D28">
        <v>150</v>
      </c>
      <c r="M28" t="s">
        <v>34</v>
      </c>
      <c r="R28" s="5">
        <v>25</v>
      </c>
    </row>
    <row r="29" spans="1:18" x14ac:dyDescent="0.2">
      <c r="A29" t="s">
        <v>52</v>
      </c>
      <c r="D29">
        <v>1500</v>
      </c>
      <c r="M29" t="s">
        <v>30</v>
      </c>
      <c r="P29">
        <v>20</v>
      </c>
      <c r="R29" s="5">
        <f>+P29*1.63</f>
        <v>32.599999999999994</v>
      </c>
    </row>
    <row r="30" spans="1:18" x14ac:dyDescent="0.2">
      <c r="M30" t="s">
        <v>31</v>
      </c>
      <c r="P30">
        <v>0</v>
      </c>
      <c r="R30" s="5">
        <v>0</v>
      </c>
    </row>
    <row r="31" spans="1:18" x14ac:dyDescent="0.2">
      <c r="A31" t="s">
        <v>36</v>
      </c>
      <c r="D31">
        <v>2000</v>
      </c>
      <c r="M31" t="s">
        <v>32</v>
      </c>
      <c r="P31">
        <v>90</v>
      </c>
      <c r="R31" s="5">
        <f>+P31*1.63</f>
        <v>146.69999999999999</v>
      </c>
    </row>
    <row r="32" spans="1:18" x14ac:dyDescent="0.2">
      <c r="A32" t="s">
        <v>42</v>
      </c>
      <c r="D32">
        <v>7500</v>
      </c>
      <c r="M32" t="s">
        <v>39</v>
      </c>
      <c r="R32" s="5">
        <v>0</v>
      </c>
    </row>
    <row r="33" spans="1:18" x14ac:dyDescent="0.2">
      <c r="A33" t="s">
        <v>41</v>
      </c>
      <c r="D33" s="5">
        <f>K9*R33</f>
        <v>49793</v>
      </c>
      <c r="P33" t="s">
        <v>40</v>
      </c>
      <c r="R33" s="5">
        <f>SUM(R25:R32)</f>
        <v>343.4</v>
      </c>
    </row>
    <row r="35" spans="1:18" x14ac:dyDescent="0.2">
      <c r="C35" t="s">
        <v>8</v>
      </c>
      <c r="D35" s="4">
        <f>SUM(D22:D34)</f>
        <v>76443</v>
      </c>
    </row>
    <row r="37" spans="1:18" x14ac:dyDescent="0.2">
      <c r="C37" t="s">
        <v>46</v>
      </c>
      <c r="D37" s="2">
        <f>+D12-D35</f>
        <v>108732</v>
      </c>
      <c r="E37" s="9">
        <f>+D37/D12</f>
        <v>0.58718509518023487</v>
      </c>
    </row>
  </sheetData>
  <pageMargins left="0.7" right="0.7" top="0.75" bottom="0.75" header="0.3" footer="0.3"/>
  <pageSetup scale="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48A4-A9D7-4390-B9E5-A10980B52008}">
  <dimension ref="A1:R37"/>
  <sheetViews>
    <sheetView topLeftCell="A9" workbookViewId="0">
      <selection activeCell="D12" sqref="D12"/>
    </sheetView>
  </sheetViews>
  <sheetFormatPr baseColWidth="10" defaultColWidth="8.83203125" defaultRowHeight="15" x14ac:dyDescent="0.2"/>
  <sheetData>
    <row r="1" spans="1:18" x14ac:dyDescent="0.2">
      <c r="A1" t="s">
        <v>66</v>
      </c>
      <c r="K1" s="22" t="s">
        <v>64</v>
      </c>
      <c r="L1" s="23"/>
      <c r="M1" s="24">
        <v>0.75</v>
      </c>
      <c r="N1" s="23" t="s">
        <v>65</v>
      </c>
      <c r="O1" s="23"/>
    </row>
    <row r="3" spans="1:18" x14ac:dyDescent="0.2">
      <c r="A3" t="s">
        <v>16</v>
      </c>
    </row>
    <row r="4" spans="1:18" x14ac:dyDescent="0.2">
      <c r="A4" t="s">
        <v>17</v>
      </c>
      <c r="D4" s="2">
        <v>7500</v>
      </c>
      <c r="E4" t="s">
        <v>20</v>
      </c>
      <c r="N4" s="16" t="s">
        <v>63</v>
      </c>
      <c r="O4" s="16"/>
      <c r="P4" s="16"/>
      <c r="Q4" s="16"/>
    </row>
    <row r="5" spans="1:18" x14ac:dyDescent="0.2">
      <c r="A5" t="s">
        <v>53</v>
      </c>
      <c r="D5" s="8">
        <v>2440</v>
      </c>
      <c r="H5" s="11"/>
      <c r="I5" s="10" t="s">
        <v>67</v>
      </c>
      <c r="J5" s="10"/>
      <c r="K5" s="12"/>
      <c r="O5">
        <v>2024</v>
      </c>
      <c r="P5" t="s">
        <v>15</v>
      </c>
      <c r="Q5" t="s">
        <v>14</v>
      </c>
      <c r="R5" t="s">
        <v>23</v>
      </c>
    </row>
    <row r="6" spans="1:18" x14ac:dyDescent="0.2">
      <c r="H6" s="6" t="s">
        <v>5</v>
      </c>
      <c r="K6" s="13">
        <v>54</v>
      </c>
      <c r="M6" t="s">
        <v>13</v>
      </c>
      <c r="O6">
        <v>187</v>
      </c>
      <c r="P6" s="5">
        <v>675</v>
      </c>
      <c r="Q6" s="5">
        <f>+P6*0.9</f>
        <v>607.5</v>
      </c>
      <c r="R6" s="5">
        <f>+O6*Q6</f>
        <v>113602.5</v>
      </c>
    </row>
    <row r="7" spans="1:18" x14ac:dyDescent="0.2">
      <c r="A7" t="s">
        <v>52</v>
      </c>
      <c r="D7">
        <v>3000</v>
      </c>
      <c r="H7" s="6" t="s">
        <v>6</v>
      </c>
      <c r="K7" s="13">
        <v>8</v>
      </c>
      <c r="M7" t="s">
        <v>9</v>
      </c>
      <c r="O7">
        <v>35</v>
      </c>
      <c r="P7" s="5">
        <f t="shared" ref="P7:Q9" si="0">+$P$6*Q18</f>
        <v>607.5</v>
      </c>
      <c r="Q7" s="5">
        <f t="shared" si="0"/>
        <v>506.25</v>
      </c>
      <c r="R7" s="5">
        <f t="shared" ref="R7:R9" si="1">+O7*Q7</f>
        <v>17718.75</v>
      </c>
    </row>
    <row r="8" spans="1:18" x14ac:dyDescent="0.2">
      <c r="A8" t="s">
        <v>18</v>
      </c>
      <c r="D8">
        <v>2500</v>
      </c>
      <c r="E8" t="s">
        <v>19</v>
      </c>
      <c r="H8" s="6" t="s">
        <v>7</v>
      </c>
      <c r="K8" s="13">
        <v>7</v>
      </c>
      <c r="M8" t="s">
        <v>4</v>
      </c>
      <c r="O8">
        <v>0</v>
      </c>
      <c r="P8" s="5">
        <f t="shared" si="0"/>
        <v>506.25</v>
      </c>
      <c r="Q8" s="5">
        <f t="shared" si="0"/>
        <v>371.25000000000006</v>
      </c>
      <c r="R8" s="5">
        <f t="shared" si="1"/>
        <v>0</v>
      </c>
    </row>
    <row r="9" spans="1:18" x14ac:dyDescent="0.2">
      <c r="A9" t="s">
        <v>37</v>
      </c>
      <c r="D9" s="5">
        <f>+R10</f>
        <v>144315</v>
      </c>
      <c r="E9" t="s">
        <v>58</v>
      </c>
      <c r="H9" s="6"/>
      <c r="J9" t="s">
        <v>8</v>
      </c>
      <c r="K9" s="13">
        <f>SUM(K6:K8)</f>
        <v>69</v>
      </c>
      <c r="M9" t="s">
        <v>3</v>
      </c>
      <c r="O9">
        <v>35</v>
      </c>
      <c r="P9" s="5">
        <f t="shared" si="0"/>
        <v>506.25</v>
      </c>
      <c r="Q9" s="5">
        <f t="shared" si="0"/>
        <v>371.25000000000006</v>
      </c>
      <c r="R9" s="5">
        <f t="shared" si="1"/>
        <v>12993.750000000002</v>
      </c>
    </row>
    <row r="10" spans="1:18" x14ac:dyDescent="0.2">
      <c r="A10" t="s">
        <v>38</v>
      </c>
      <c r="D10" s="5">
        <f>+R14</f>
        <v>18067.5</v>
      </c>
      <c r="H10" s="6"/>
      <c r="K10" s="13"/>
      <c r="N10" t="s">
        <v>24</v>
      </c>
      <c r="O10">
        <f>SUM(O6:O9)</f>
        <v>257</v>
      </c>
      <c r="R10" s="3">
        <f>SUM(R6:R9)</f>
        <v>144315</v>
      </c>
    </row>
    <row r="11" spans="1:18" x14ac:dyDescent="0.2">
      <c r="A11" t="s">
        <v>69</v>
      </c>
      <c r="D11">
        <v>1200</v>
      </c>
      <c r="H11" s="6"/>
      <c r="I11" t="s">
        <v>43</v>
      </c>
      <c r="K11" s="13"/>
    </row>
    <row r="12" spans="1:18" x14ac:dyDescent="0.2">
      <c r="B12" t="s">
        <v>8</v>
      </c>
      <c r="D12" s="2">
        <f>SUM(D4:D11)</f>
        <v>179022.5</v>
      </c>
      <c r="H12" s="6"/>
      <c r="J12" t="s">
        <v>61</v>
      </c>
      <c r="K12" s="13" t="s">
        <v>62</v>
      </c>
      <c r="M12" t="s">
        <v>21</v>
      </c>
      <c r="O12">
        <v>9</v>
      </c>
      <c r="P12">
        <v>1500</v>
      </c>
      <c r="Q12">
        <v>1400</v>
      </c>
      <c r="R12">
        <f>+O12*Q12</f>
        <v>12600</v>
      </c>
    </row>
    <row r="13" spans="1:18" x14ac:dyDescent="0.2">
      <c r="H13" s="6" t="s">
        <v>9</v>
      </c>
      <c r="J13" s="4">
        <v>500</v>
      </c>
      <c r="K13" s="14">
        <v>575</v>
      </c>
      <c r="M13" t="s">
        <v>22</v>
      </c>
      <c r="O13">
        <v>9</v>
      </c>
      <c r="P13">
        <f>+P6</f>
        <v>675</v>
      </c>
      <c r="Q13" s="5">
        <f>+Q6</f>
        <v>607.5</v>
      </c>
      <c r="R13">
        <f>+O13*Q13</f>
        <v>5467.5</v>
      </c>
    </row>
    <row r="14" spans="1:18" x14ac:dyDescent="0.2">
      <c r="H14" s="6" t="s">
        <v>10</v>
      </c>
      <c r="J14" s="4">
        <v>650</v>
      </c>
      <c r="K14" s="14">
        <v>725</v>
      </c>
      <c r="N14" t="s">
        <v>24</v>
      </c>
      <c r="R14" s="3">
        <f>SUM(R12:R13)</f>
        <v>18067.5</v>
      </c>
    </row>
    <row r="15" spans="1:18" x14ac:dyDescent="0.2">
      <c r="H15" s="6" t="s">
        <v>11</v>
      </c>
      <c r="J15" s="4">
        <v>500</v>
      </c>
      <c r="K15" s="14">
        <v>575</v>
      </c>
    </row>
    <row r="16" spans="1:18" x14ac:dyDescent="0.2">
      <c r="H16" s="6" t="s">
        <v>12</v>
      </c>
      <c r="J16" s="4">
        <v>330</v>
      </c>
      <c r="K16" s="14">
        <v>380</v>
      </c>
      <c r="M16" s="11" t="s">
        <v>57</v>
      </c>
      <c r="N16" s="10"/>
      <c r="O16" s="10"/>
      <c r="P16" s="10"/>
      <c r="Q16" s="11" t="s">
        <v>50</v>
      </c>
      <c r="R16" s="12"/>
    </row>
    <row r="17" spans="1:18" x14ac:dyDescent="0.2">
      <c r="H17" s="6" t="s">
        <v>44</v>
      </c>
      <c r="J17" s="4">
        <v>525</v>
      </c>
      <c r="K17" s="14">
        <v>585</v>
      </c>
      <c r="M17" s="6" t="s">
        <v>1</v>
      </c>
      <c r="O17" s="1">
        <v>1</v>
      </c>
      <c r="P17" s="1">
        <v>0.9</v>
      </c>
      <c r="Q17" s="7">
        <v>1</v>
      </c>
      <c r="R17" s="18">
        <v>0.9</v>
      </c>
    </row>
    <row r="18" spans="1:18" x14ac:dyDescent="0.2">
      <c r="H18" s="6"/>
      <c r="K18" s="13"/>
      <c r="M18" s="6" t="s">
        <v>2</v>
      </c>
      <c r="O18" s="1">
        <v>0.9</v>
      </c>
      <c r="P18" s="1">
        <v>0.75</v>
      </c>
      <c r="Q18" s="7">
        <v>0.9</v>
      </c>
      <c r="R18" s="18">
        <v>0.75</v>
      </c>
    </row>
    <row r="19" spans="1:18" x14ac:dyDescent="0.2">
      <c r="H19" s="15" t="s">
        <v>45</v>
      </c>
      <c r="I19" s="16"/>
      <c r="J19" s="16"/>
      <c r="K19" s="17"/>
      <c r="M19" s="6" t="s">
        <v>3</v>
      </c>
      <c r="O19" s="1">
        <v>0.4</v>
      </c>
      <c r="P19" s="1">
        <v>0.35</v>
      </c>
      <c r="Q19" s="7">
        <v>0.75</v>
      </c>
      <c r="R19" s="18">
        <v>0.55000000000000004</v>
      </c>
    </row>
    <row r="20" spans="1:18" x14ac:dyDescent="0.2">
      <c r="M20" s="15" t="s">
        <v>4</v>
      </c>
      <c r="N20" s="16"/>
      <c r="O20" s="19">
        <v>0.4</v>
      </c>
      <c r="P20" s="19">
        <v>0.35</v>
      </c>
      <c r="Q20" s="20">
        <v>0.75</v>
      </c>
      <c r="R20" s="21">
        <v>0.55000000000000004</v>
      </c>
    </row>
    <row r="21" spans="1:18" x14ac:dyDescent="0.2">
      <c r="A21" t="s">
        <v>47</v>
      </c>
    </row>
    <row r="22" spans="1:18" x14ac:dyDescent="0.2">
      <c r="A22" t="s">
        <v>25</v>
      </c>
      <c r="D22">
        <v>600</v>
      </c>
    </row>
    <row r="23" spans="1:18" x14ac:dyDescent="0.2">
      <c r="A23" t="s">
        <v>26</v>
      </c>
      <c r="M23" t="s">
        <v>48</v>
      </c>
    </row>
    <row r="24" spans="1:18" x14ac:dyDescent="0.2">
      <c r="B24" t="s">
        <v>55</v>
      </c>
      <c r="P24">
        <v>2015</v>
      </c>
      <c r="R24" t="s">
        <v>49</v>
      </c>
    </row>
    <row r="25" spans="1:18" x14ac:dyDescent="0.2">
      <c r="B25" t="s">
        <v>54</v>
      </c>
      <c r="M25" t="s">
        <v>28</v>
      </c>
      <c r="P25">
        <v>60</v>
      </c>
      <c r="R25" s="5">
        <f>+P25*1.63</f>
        <v>97.8</v>
      </c>
    </row>
    <row r="26" spans="1:18" x14ac:dyDescent="0.2">
      <c r="B26" t="s">
        <v>56</v>
      </c>
      <c r="D26">
        <v>1500</v>
      </c>
      <c r="E26" t="s">
        <v>68</v>
      </c>
      <c r="M26" t="s">
        <v>29</v>
      </c>
      <c r="P26">
        <v>20</v>
      </c>
      <c r="R26" s="5">
        <v>0</v>
      </c>
    </row>
    <row r="27" spans="1:18" x14ac:dyDescent="0.2">
      <c r="A27" t="s">
        <v>27</v>
      </c>
      <c r="E27" t="s">
        <v>35</v>
      </c>
      <c r="M27" t="s">
        <v>33</v>
      </c>
      <c r="R27" s="5">
        <v>25</v>
      </c>
    </row>
    <row r="28" spans="1:18" x14ac:dyDescent="0.2">
      <c r="A28" t="s">
        <v>51</v>
      </c>
      <c r="D28">
        <v>150</v>
      </c>
      <c r="M28" t="s">
        <v>34</v>
      </c>
      <c r="R28" s="5">
        <v>25</v>
      </c>
    </row>
    <row r="29" spans="1:18" x14ac:dyDescent="0.2">
      <c r="A29" t="s">
        <v>52</v>
      </c>
      <c r="D29">
        <v>1000</v>
      </c>
      <c r="M29" t="s">
        <v>30</v>
      </c>
      <c r="P29">
        <v>45</v>
      </c>
      <c r="R29" s="5">
        <f>+P29*1.63</f>
        <v>73.349999999999994</v>
      </c>
    </row>
    <row r="30" spans="1:18" x14ac:dyDescent="0.2">
      <c r="M30" t="s">
        <v>31</v>
      </c>
      <c r="P30">
        <v>22</v>
      </c>
      <c r="R30" s="5">
        <v>0</v>
      </c>
    </row>
    <row r="31" spans="1:18" x14ac:dyDescent="0.2">
      <c r="A31" t="s">
        <v>36</v>
      </c>
      <c r="D31">
        <v>2000</v>
      </c>
      <c r="M31" t="s">
        <v>32</v>
      </c>
      <c r="P31">
        <v>90</v>
      </c>
      <c r="R31" s="5">
        <f>+P31*1.63</f>
        <v>146.69999999999999</v>
      </c>
    </row>
    <row r="32" spans="1:18" x14ac:dyDescent="0.2">
      <c r="A32" t="s">
        <v>42</v>
      </c>
      <c r="D32">
        <v>7500</v>
      </c>
      <c r="M32" t="s">
        <v>39</v>
      </c>
      <c r="R32" s="5">
        <v>0</v>
      </c>
    </row>
    <row r="33" spans="1:18" x14ac:dyDescent="0.2">
      <c r="A33" t="s">
        <v>41</v>
      </c>
      <c r="D33" s="5">
        <f>+(O10+O13)*R33</f>
        <v>97848.1</v>
      </c>
      <c r="P33" t="s">
        <v>40</v>
      </c>
      <c r="R33" s="5">
        <f>SUM(R25:R32)</f>
        <v>367.85</v>
      </c>
    </row>
    <row r="35" spans="1:18" x14ac:dyDescent="0.2">
      <c r="C35" t="s">
        <v>8</v>
      </c>
      <c r="D35" s="5">
        <f>SUM(D22:D34)</f>
        <v>110598.1</v>
      </c>
    </row>
    <row r="37" spans="1:18" x14ac:dyDescent="0.2">
      <c r="C37" t="s">
        <v>46</v>
      </c>
      <c r="D37" s="2">
        <f>+D12-D35</f>
        <v>68424.399999999994</v>
      </c>
      <c r="E37" s="9">
        <f>+D37/D12</f>
        <v>0.3822111745730285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85F7-F6B0-43FD-A840-EBDCAF17BD8F}">
  <dimension ref="A1:R37"/>
  <sheetViews>
    <sheetView topLeftCell="A6" workbookViewId="0">
      <selection activeCell="A11" sqref="A11:D11"/>
    </sheetView>
  </sheetViews>
  <sheetFormatPr baseColWidth="10" defaultColWidth="8.83203125" defaultRowHeight="15" x14ac:dyDescent="0.2"/>
  <sheetData>
    <row r="1" spans="1:18" x14ac:dyDescent="0.2">
      <c r="A1" t="s">
        <v>0</v>
      </c>
      <c r="K1" s="22" t="s">
        <v>60</v>
      </c>
      <c r="L1" s="23"/>
      <c r="M1" s="24">
        <v>0.5</v>
      </c>
      <c r="N1" s="23" t="s">
        <v>65</v>
      </c>
      <c r="O1" s="23"/>
    </row>
    <row r="3" spans="1:18" x14ac:dyDescent="0.2">
      <c r="A3" t="s">
        <v>16</v>
      </c>
    </row>
    <row r="4" spans="1:18" x14ac:dyDescent="0.2">
      <c r="A4" t="s">
        <v>17</v>
      </c>
      <c r="D4" s="2">
        <v>7500</v>
      </c>
      <c r="E4" t="s">
        <v>20</v>
      </c>
      <c r="N4" s="16" t="s">
        <v>63</v>
      </c>
      <c r="O4" s="16"/>
      <c r="P4" s="16"/>
      <c r="Q4" s="16"/>
    </row>
    <row r="5" spans="1:18" x14ac:dyDescent="0.2">
      <c r="A5" t="s">
        <v>53</v>
      </c>
      <c r="D5" s="8">
        <v>2440</v>
      </c>
      <c r="H5" s="11"/>
      <c r="I5" s="10" t="s">
        <v>67</v>
      </c>
      <c r="J5" s="10"/>
      <c r="K5" s="12"/>
      <c r="O5">
        <v>2024</v>
      </c>
      <c r="P5" t="s">
        <v>15</v>
      </c>
      <c r="Q5" t="s">
        <v>14</v>
      </c>
      <c r="R5" t="s">
        <v>23</v>
      </c>
    </row>
    <row r="6" spans="1:18" x14ac:dyDescent="0.2">
      <c r="H6" s="6" t="s">
        <v>5</v>
      </c>
      <c r="K6" s="13">
        <v>125</v>
      </c>
      <c r="M6" t="s">
        <v>13</v>
      </c>
      <c r="O6">
        <v>100</v>
      </c>
      <c r="P6" s="5">
        <v>675</v>
      </c>
      <c r="Q6" s="5">
        <f>+P6*0.9</f>
        <v>607.5</v>
      </c>
      <c r="R6" s="5">
        <f>+O6*Q6</f>
        <v>60750</v>
      </c>
    </row>
    <row r="7" spans="1:18" x14ac:dyDescent="0.2">
      <c r="A7" t="s">
        <v>52</v>
      </c>
      <c r="D7">
        <v>3000</v>
      </c>
      <c r="H7" s="6" t="s">
        <v>6</v>
      </c>
      <c r="K7" s="13">
        <v>25</v>
      </c>
      <c r="M7" t="s">
        <v>9</v>
      </c>
      <c r="O7">
        <v>25</v>
      </c>
      <c r="P7" s="5">
        <f t="shared" ref="P7:Q9" si="0">+$P$6*Q18</f>
        <v>607.5</v>
      </c>
      <c r="Q7" s="5">
        <f t="shared" si="0"/>
        <v>506.25</v>
      </c>
      <c r="R7" s="5">
        <f t="shared" ref="R7:R9" si="1">+O7*Q7</f>
        <v>12656.25</v>
      </c>
    </row>
    <row r="8" spans="1:18" x14ac:dyDescent="0.2">
      <c r="A8" t="s">
        <v>18</v>
      </c>
      <c r="D8">
        <v>2500</v>
      </c>
      <c r="E8" t="s">
        <v>19</v>
      </c>
      <c r="H8" s="6" t="s">
        <v>7</v>
      </c>
      <c r="K8" s="13">
        <v>2</v>
      </c>
      <c r="M8" t="s">
        <v>4</v>
      </c>
      <c r="O8">
        <v>0</v>
      </c>
      <c r="P8" s="5">
        <f t="shared" si="0"/>
        <v>506.25</v>
      </c>
      <c r="Q8" s="5">
        <f t="shared" si="0"/>
        <v>371.25000000000006</v>
      </c>
      <c r="R8" s="5">
        <f t="shared" si="1"/>
        <v>0</v>
      </c>
    </row>
    <row r="9" spans="1:18" x14ac:dyDescent="0.2">
      <c r="A9" t="s">
        <v>37</v>
      </c>
      <c r="D9">
        <f>+R10</f>
        <v>82687.5</v>
      </c>
      <c r="E9" t="s">
        <v>58</v>
      </c>
      <c r="H9" s="6"/>
      <c r="J9" t="s">
        <v>8</v>
      </c>
      <c r="K9" s="13">
        <f>SUM(K6:K8)</f>
        <v>152</v>
      </c>
      <c r="M9" t="s">
        <v>3</v>
      </c>
      <c r="O9">
        <v>25</v>
      </c>
      <c r="P9" s="5">
        <f t="shared" si="0"/>
        <v>506.25</v>
      </c>
      <c r="Q9" s="5">
        <f t="shared" si="0"/>
        <v>371.25000000000006</v>
      </c>
      <c r="R9" s="5">
        <f t="shared" si="1"/>
        <v>9281.2500000000018</v>
      </c>
    </row>
    <row r="10" spans="1:18" x14ac:dyDescent="0.2">
      <c r="A10" t="s">
        <v>38</v>
      </c>
      <c r="D10">
        <f>+R14</f>
        <v>2800</v>
      </c>
      <c r="H10" s="6"/>
      <c r="K10" s="13"/>
      <c r="N10" t="s">
        <v>24</v>
      </c>
      <c r="O10">
        <f>SUM(O6:O9)</f>
        <v>150</v>
      </c>
      <c r="R10" s="3">
        <f>SUM(R6:R9)</f>
        <v>82687.5</v>
      </c>
    </row>
    <row r="11" spans="1:18" x14ac:dyDescent="0.2">
      <c r="A11" t="s">
        <v>69</v>
      </c>
      <c r="D11">
        <v>1200</v>
      </c>
      <c r="H11" s="6"/>
      <c r="I11" t="s">
        <v>43</v>
      </c>
      <c r="K11" s="13"/>
    </row>
    <row r="12" spans="1:18" x14ac:dyDescent="0.2">
      <c r="B12" t="s">
        <v>8</v>
      </c>
      <c r="D12" s="2">
        <f>SUM(D4:D11)</f>
        <v>102127.5</v>
      </c>
      <c r="H12" s="6"/>
      <c r="J12" t="s">
        <v>61</v>
      </c>
      <c r="K12" s="13" t="s">
        <v>62</v>
      </c>
      <c r="M12" t="s">
        <v>21</v>
      </c>
      <c r="O12">
        <v>2</v>
      </c>
      <c r="P12">
        <v>1500</v>
      </c>
      <c r="Q12">
        <v>1400</v>
      </c>
      <c r="R12">
        <f>+O12*Q12</f>
        <v>2800</v>
      </c>
    </row>
    <row r="13" spans="1:18" x14ac:dyDescent="0.2">
      <c r="H13" s="6" t="s">
        <v>9</v>
      </c>
      <c r="J13" s="4">
        <v>500</v>
      </c>
      <c r="K13" s="14">
        <v>575</v>
      </c>
      <c r="M13" t="s">
        <v>22</v>
      </c>
      <c r="O13">
        <v>0</v>
      </c>
      <c r="P13">
        <f>+P6</f>
        <v>675</v>
      </c>
      <c r="Q13" s="5">
        <f>+Q6</f>
        <v>607.5</v>
      </c>
      <c r="R13">
        <f>+O13*Q13</f>
        <v>0</v>
      </c>
    </row>
    <row r="14" spans="1:18" x14ac:dyDescent="0.2">
      <c r="H14" s="6" t="s">
        <v>10</v>
      </c>
      <c r="J14" s="4">
        <v>650</v>
      </c>
      <c r="K14" s="14">
        <v>725</v>
      </c>
      <c r="N14" t="s">
        <v>24</v>
      </c>
      <c r="R14" s="3">
        <f>SUM(R12:R13)</f>
        <v>2800</v>
      </c>
    </row>
    <row r="15" spans="1:18" x14ac:dyDescent="0.2">
      <c r="H15" s="6" t="s">
        <v>11</v>
      </c>
      <c r="J15" s="4">
        <v>500</v>
      </c>
      <c r="K15" s="14">
        <v>575</v>
      </c>
    </row>
    <row r="16" spans="1:18" x14ac:dyDescent="0.2">
      <c r="H16" s="6" t="s">
        <v>12</v>
      </c>
      <c r="J16" s="4">
        <v>330</v>
      </c>
      <c r="K16" s="14">
        <v>380</v>
      </c>
      <c r="M16" s="11" t="s">
        <v>57</v>
      </c>
      <c r="N16" s="10"/>
      <c r="O16" s="10"/>
      <c r="P16" s="10"/>
      <c r="Q16" s="11" t="s">
        <v>50</v>
      </c>
      <c r="R16" s="12"/>
    </row>
    <row r="17" spans="1:18" x14ac:dyDescent="0.2">
      <c r="H17" s="6" t="s">
        <v>44</v>
      </c>
      <c r="J17" s="4">
        <v>525</v>
      </c>
      <c r="K17" s="14">
        <v>585</v>
      </c>
      <c r="M17" s="6" t="s">
        <v>1</v>
      </c>
      <c r="O17" s="1">
        <v>1</v>
      </c>
      <c r="P17" s="1">
        <v>0.9</v>
      </c>
      <c r="Q17" s="7">
        <v>1</v>
      </c>
      <c r="R17" s="18">
        <v>0.9</v>
      </c>
    </row>
    <row r="18" spans="1:18" x14ac:dyDescent="0.2">
      <c r="H18" s="6"/>
      <c r="K18" s="13"/>
      <c r="M18" s="6" t="s">
        <v>2</v>
      </c>
      <c r="O18" s="1">
        <v>0.9</v>
      </c>
      <c r="P18" s="1">
        <v>0.75</v>
      </c>
      <c r="Q18" s="7">
        <v>0.9</v>
      </c>
      <c r="R18" s="18">
        <v>0.75</v>
      </c>
    </row>
    <row r="19" spans="1:18" x14ac:dyDescent="0.2">
      <c r="H19" s="15" t="s">
        <v>45</v>
      </c>
      <c r="I19" s="16"/>
      <c r="J19" s="16"/>
      <c r="K19" s="17"/>
      <c r="M19" s="6" t="s">
        <v>3</v>
      </c>
      <c r="O19" s="1">
        <v>0.4</v>
      </c>
      <c r="P19" s="1">
        <v>0.35</v>
      </c>
      <c r="Q19" s="7">
        <v>0.75</v>
      </c>
      <c r="R19" s="18">
        <v>0.55000000000000004</v>
      </c>
    </row>
    <row r="20" spans="1:18" x14ac:dyDescent="0.2">
      <c r="M20" s="15" t="s">
        <v>4</v>
      </c>
      <c r="N20" s="16"/>
      <c r="O20" s="19">
        <v>0.4</v>
      </c>
      <c r="P20" s="19">
        <v>0.35</v>
      </c>
      <c r="Q20" s="20">
        <v>0.75</v>
      </c>
      <c r="R20" s="21">
        <v>0.55000000000000004</v>
      </c>
    </row>
    <row r="21" spans="1:18" x14ac:dyDescent="0.2">
      <c r="A21" t="s">
        <v>47</v>
      </c>
    </row>
    <row r="22" spans="1:18" x14ac:dyDescent="0.2">
      <c r="A22" t="s">
        <v>25</v>
      </c>
      <c r="D22">
        <v>12000</v>
      </c>
    </row>
    <row r="23" spans="1:18" x14ac:dyDescent="0.2">
      <c r="A23" t="s">
        <v>26</v>
      </c>
      <c r="M23" t="s">
        <v>48</v>
      </c>
    </row>
    <row r="24" spans="1:18" x14ac:dyDescent="0.2">
      <c r="B24" t="s">
        <v>55</v>
      </c>
      <c r="D24">
        <v>0</v>
      </c>
      <c r="P24">
        <v>2015</v>
      </c>
      <c r="R24" t="s">
        <v>49</v>
      </c>
    </row>
    <row r="25" spans="1:18" x14ac:dyDescent="0.2">
      <c r="B25" t="s">
        <v>54</v>
      </c>
      <c r="D25">
        <v>0</v>
      </c>
      <c r="M25" t="s">
        <v>28</v>
      </c>
      <c r="P25">
        <v>60</v>
      </c>
      <c r="R25" s="5">
        <f>+P25*1.63</f>
        <v>97.8</v>
      </c>
    </row>
    <row r="26" spans="1:18" x14ac:dyDescent="0.2">
      <c r="B26" t="s">
        <v>56</v>
      </c>
      <c r="D26">
        <v>1500</v>
      </c>
      <c r="E26" t="s">
        <v>68</v>
      </c>
      <c r="M26" t="s">
        <v>29</v>
      </c>
      <c r="P26">
        <v>10</v>
      </c>
      <c r="R26" s="5">
        <f>+P26*1.63</f>
        <v>16.299999999999997</v>
      </c>
    </row>
    <row r="27" spans="1:18" x14ac:dyDescent="0.2">
      <c r="A27" t="s">
        <v>27</v>
      </c>
      <c r="D27">
        <v>0</v>
      </c>
      <c r="E27" t="s">
        <v>35</v>
      </c>
      <c r="M27" t="s">
        <v>33</v>
      </c>
      <c r="R27" s="5">
        <v>25</v>
      </c>
    </row>
    <row r="28" spans="1:18" x14ac:dyDescent="0.2">
      <c r="A28" t="s">
        <v>51</v>
      </c>
      <c r="D28">
        <v>150</v>
      </c>
      <c r="M28" t="s">
        <v>34</v>
      </c>
      <c r="R28" s="5">
        <v>25</v>
      </c>
    </row>
    <row r="29" spans="1:18" x14ac:dyDescent="0.2">
      <c r="A29" t="s">
        <v>52</v>
      </c>
      <c r="D29">
        <v>1000</v>
      </c>
      <c r="M29" t="s">
        <v>30</v>
      </c>
      <c r="P29">
        <v>20</v>
      </c>
      <c r="R29" s="5">
        <f>+P29*1.63</f>
        <v>32.599999999999994</v>
      </c>
    </row>
    <row r="30" spans="1:18" x14ac:dyDescent="0.2">
      <c r="M30" t="s">
        <v>31</v>
      </c>
      <c r="P30">
        <v>0</v>
      </c>
      <c r="R30" s="5">
        <v>0</v>
      </c>
    </row>
    <row r="31" spans="1:18" x14ac:dyDescent="0.2">
      <c r="A31" t="s">
        <v>36</v>
      </c>
      <c r="D31">
        <v>2000</v>
      </c>
      <c r="M31" t="s">
        <v>32</v>
      </c>
      <c r="P31">
        <v>90</v>
      </c>
      <c r="R31" s="5">
        <f>+P31*1.63</f>
        <v>146.69999999999999</v>
      </c>
    </row>
    <row r="32" spans="1:18" x14ac:dyDescent="0.2">
      <c r="A32" t="s">
        <v>42</v>
      </c>
      <c r="D32">
        <v>7500</v>
      </c>
      <c r="M32" t="s">
        <v>39</v>
      </c>
      <c r="R32" s="5">
        <v>0</v>
      </c>
    </row>
    <row r="33" spans="1:18" x14ac:dyDescent="0.2">
      <c r="A33" t="s">
        <v>41</v>
      </c>
      <c r="D33" s="5">
        <f>+(O10+O13)*R33</f>
        <v>51510</v>
      </c>
      <c r="P33" t="s">
        <v>40</v>
      </c>
      <c r="R33" s="5">
        <f>SUM(R25:R32)</f>
        <v>343.4</v>
      </c>
    </row>
    <row r="35" spans="1:18" x14ac:dyDescent="0.2">
      <c r="C35" t="s">
        <v>8</v>
      </c>
      <c r="D35" s="5">
        <f>SUM(D22:D34)</f>
        <v>75660</v>
      </c>
    </row>
    <row r="37" spans="1:18" x14ac:dyDescent="0.2">
      <c r="C37" t="s">
        <v>46</v>
      </c>
      <c r="D37" s="2">
        <f>+D12-D35</f>
        <v>26467.5</v>
      </c>
      <c r="E37" s="9">
        <f>+D37/D12</f>
        <v>0.25916134243959754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100% Attend</vt:lpstr>
      <vt:lpstr>75% Attend</vt:lpstr>
      <vt:lpstr>50% Attend</vt:lpstr>
      <vt:lpstr>'100% Attend'!Print_Area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 Heron</dc:creator>
  <cp:lastModifiedBy>Microsoft Office User</cp:lastModifiedBy>
  <cp:lastPrinted>2023-06-01T17:26:45Z</cp:lastPrinted>
  <dcterms:created xsi:type="dcterms:W3CDTF">2023-04-20T01:05:09Z</dcterms:created>
  <dcterms:modified xsi:type="dcterms:W3CDTF">2023-06-01T17:47:19Z</dcterms:modified>
</cp:coreProperties>
</file>