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902712-Ventana_FO_Can_Replacement\DJ Files\FO_can_Replacement\"/>
    </mc:Choice>
  </mc:AlternateContent>
  <xr:revisionPtr revIDLastSave="0" documentId="13_ncr:1_{B16009F2-1B4A-4783-A485-3D29B29BBFFA}" xr6:coauthVersionLast="36" xr6:coauthVersionMax="47" xr10:uidLastSave="{00000000-0000-0000-0000-000000000000}"/>
  <bookViews>
    <workbookView xWindow="-105" yWindow="-105" windowWidth="33120" windowHeight="13200" tabRatio="681" xr2:uid="{00000000-000D-0000-FFFF-FFFF00000000}"/>
  </bookViews>
  <sheets>
    <sheet name="netlist summary" sheetId="1" r:id="rId1"/>
    <sheet name="BUDGET hardware" sheetId="13" r:id="rId2"/>
    <sheet name="FOCAL_quote" sheetId="14" r:id="rId3"/>
    <sheet name="Cameras" sheetId="8" r:id="rId4"/>
    <sheet name="Fiber Budget" sheetId="11" r:id="rId5"/>
    <sheet name="GSS Buttons" sheetId="9" r:id="rId6"/>
    <sheet name="Ventana serial ports and J bott" sheetId="7" r:id="rId7"/>
    <sheet name="WAGO_Stack_replacement" sheetId="6" r:id="rId8"/>
    <sheet name="FO_MICRO_CARD_netlist" sheetId="16" r:id="rId9"/>
    <sheet name="FO_can_cards1" sheetId="2" r:id="rId10"/>
    <sheet name="FO_can_cards2" sheetId="3" r:id="rId11"/>
    <sheet name="FO_can_cards3" sheetId="4" r:id="rId12"/>
    <sheet name="FO_can_cards4" sheetId="5" r:id="rId13"/>
    <sheet name="FO_Can_focal" sheetId="10" r:id="rId14"/>
    <sheet name="FO_can_top" sheetId="18" r:id="rId15"/>
    <sheet name="FO_can_bot" sheetId="19" r:id="rId16"/>
    <sheet name="FO_Can_Isolated_vicors" sheetId="20" r:id="rId17"/>
    <sheet name="FO_tray" sheetId="21" r:id="rId1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3" l="1"/>
  <c r="E15" i="13"/>
  <c r="F15" i="13" s="1"/>
  <c r="E14" i="13"/>
  <c r="E13" i="13"/>
  <c r="E12" i="13"/>
  <c r="E10" i="13" a="1"/>
  <c r="E10" i="13" s="1"/>
  <c r="E9" i="13"/>
  <c r="E8" i="13"/>
  <c r="E7" i="13"/>
  <c r="F6" i="13"/>
  <c r="E5" i="13"/>
  <c r="H43" i="11"/>
  <c r="H51" i="11" s="1"/>
  <c r="B40" i="11"/>
  <c r="B43" i="11" s="1"/>
  <c r="H39" i="11"/>
  <c r="H37" i="11"/>
  <c r="F32" i="11"/>
  <c r="F33" i="11" s="1"/>
  <c r="F34" i="11" s="1"/>
  <c r="F35" i="11" s="1"/>
  <c r="F36" i="11" s="1"/>
  <c r="F37" i="11" s="1"/>
  <c r="F40" i="11" s="1"/>
  <c r="F42" i="11" s="1"/>
  <c r="F45" i="11" s="1"/>
  <c r="F46" i="11" s="1"/>
  <c r="F47" i="11" s="1"/>
  <c r="F48" i="11" s="1"/>
  <c r="F49" i="11" s="1"/>
  <c r="F50" i="11" s="1"/>
  <c r="F51" i="11" s="1"/>
  <c r="C32" i="11"/>
  <c r="C33" i="11" s="1"/>
  <c r="C34" i="11" s="1"/>
  <c r="C35" i="11" s="1"/>
  <c r="C36" i="11" s="1"/>
  <c r="C37" i="11" s="1"/>
  <c r="L31" i="11"/>
  <c r="L32" i="11" s="1"/>
  <c r="L33" i="11" s="1"/>
  <c r="L34" i="11" s="1"/>
  <c r="L35" i="11" s="1"/>
  <c r="L36" i="11" s="1"/>
  <c r="L38" i="11" s="1"/>
  <c r="L43" i="11" s="1"/>
  <c r="L44" i="11" s="1"/>
  <c r="L45" i="11" s="1"/>
  <c r="L46" i="11" s="1"/>
  <c r="L47" i="11" s="1"/>
  <c r="L48" i="11" s="1"/>
  <c r="L49" i="11" s="1"/>
  <c r="L50" i="11" s="1"/>
  <c r="L51" i="11" s="1"/>
  <c r="I31" i="11"/>
  <c r="I32" i="11" s="1"/>
  <c r="I33" i="11" s="1"/>
  <c r="I34" i="11" s="1"/>
  <c r="I35" i="11" s="1"/>
  <c r="I36" i="11" s="1"/>
  <c r="I38" i="11" s="1"/>
  <c r="I43" i="11" s="1"/>
  <c r="I44" i="11" s="1"/>
  <c r="I45" i="11" s="1"/>
  <c r="I46" i="11" s="1"/>
  <c r="I47" i="11" s="1"/>
  <c r="I48" i="11" s="1"/>
  <c r="I49" i="11" s="1"/>
  <c r="I50" i="11" s="1"/>
  <c r="I51" i="11" s="1"/>
  <c r="F31" i="11"/>
  <c r="C31" i="11"/>
  <c r="L7" i="11"/>
  <c r="F21" i="13" l="1"/>
  <c r="I55" i="11"/>
  <c r="I54" i="11"/>
  <c r="I53" i="11"/>
  <c r="C40" i="11"/>
  <c r="C42" i="11" s="1"/>
  <c r="C45" i="11" s="1"/>
  <c r="C46" i="11" s="1"/>
  <c r="C47" i="11" s="1"/>
  <c r="C48" i="11" s="1"/>
  <c r="C49" i="11" s="1"/>
  <c r="C50" i="11" s="1"/>
  <c r="C51" i="11" s="1"/>
  <c r="B51" i="11"/>
  <c r="B41" i="11"/>
  <c r="C55" i="11" l="1"/>
  <c r="C54" i="11"/>
  <c r="C53" i="11"/>
  <c r="F17" i="11"/>
  <c r="E17" i="11"/>
  <c r="E7" i="11"/>
  <c r="E12" i="11"/>
  <c r="E14" i="11"/>
  <c r="L14" i="11"/>
  <c r="L12" i="11"/>
  <c r="E1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rockfish</author>
    <author>Lance McBride</author>
  </authors>
  <commentList>
    <comment ref="E28" authorId="0" shapeId="0" xr:uid="{E4D3E1B6-E75D-409B-A1BE-9B7B813936B6}">
      <text>
        <r>
          <rPr>
            <b/>
            <sz val="8"/>
            <color indexed="81"/>
            <rFont val="Tahoma"/>
            <family val="2"/>
          </rPr>
          <t>rockfish:</t>
        </r>
        <r>
          <rPr>
            <sz val="8"/>
            <color indexed="81"/>
            <rFont val="Tahoma"/>
            <family val="2"/>
          </rPr>
          <t xml:space="preserve">
includes optical junction and 1 connector loss.</t>
        </r>
      </text>
    </comment>
    <comment ref="D46" authorId="0" shapeId="0" xr:uid="{92ECCB1B-26BE-483C-A07C-B8ADCFACA6E3}">
      <text>
        <r>
          <rPr>
            <b/>
            <sz val="8"/>
            <color indexed="81"/>
            <rFont val="Tahoma"/>
            <family val="2"/>
          </rPr>
          <t>rockfish:</t>
        </r>
        <r>
          <rPr>
            <sz val="8"/>
            <color indexed="81"/>
            <rFont val="Tahoma"/>
            <family val="2"/>
          </rPr>
          <t xml:space="preserve">
measured 10/1/99</t>
        </r>
      </text>
    </comment>
    <comment ref="D48" authorId="0" shapeId="0" xr:uid="{8CD1D20C-278A-420C-AEDD-DC40795C1D93}">
      <text>
        <r>
          <rPr>
            <b/>
            <sz val="8"/>
            <color indexed="81"/>
            <rFont val="Tahoma"/>
            <family val="2"/>
          </rPr>
          <t>rockfish:</t>
        </r>
        <r>
          <rPr>
            <sz val="8"/>
            <color indexed="81"/>
            <rFont val="Tahoma"/>
            <family val="2"/>
          </rPr>
          <t xml:space="preserve">
measured 12/18/00</t>
        </r>
      </text>
    </comment>
    <comment ref="F51" authorId="1" shapeId="0" xr:uid="{C7AF2A2E-5277-432A-A136-FA2C30C1CC5B}">
      <text>
        <r>
          <rPr>
            <b/>
            <sz val="8"/>
            <color indexed="81"/>
            <rFont val="Tahoma"/>
            <family val="2"/>
          </rPr>
          <t>Lance McBride:</t>
        </r>
        <r>
          <rPr>
            <sz val="8"/>
            <color indexed="81"/>
            <rFont val="Tahoma"/>
            <family val="2"/>
          </rPr>
          <t xml:space="preserve">
Meets maximum input power requirement on boat receiver
</t>
        </r>
      </text>
    </comment>
    <comment ref="L51" authorId="1" shapeId="0" xr:uid="{0690689B-7E85-4C37-BA62-89D3FCC1CAF6}">
      <text>
        <r>
          <rPr>
            <b/>
            <sz val="8"/>
            <color indexed="81"/>
            <rFont val="Tahoma"/>
            <family val="2"/>
          </rPr>
          <t>Lance McBride:</t>
        </r>
        <r>
          <rPr>
            <sz val="8"/>
            <color indexed="81"/>
            <rFont val="Tahoma"/>
            <family val="2"/>
          </rPr>
          <t xml:space="preserve">
Exceeds -8dBm maximum input power on camera receiver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<sst xmlns="http://schemas.openxmlformats.org/spreadsheetml/2006/main" count="616" uniqueCount="528">
  <si>
    <t>Fiber Optic Can functionality</t>
  </si>
  <si>
    <t>Schilling T4</t>
  </si>
  <si>
    <t>Aux Camera 1</t>
  </si>
  <si>
    <t>Aux Camera 2</t>
  </si>
  <si>
    <t>Sci. Port/Cam</t>
  </si>
  <si>
    <t>Spare (lasers)</t>
  </si>
  <si>
    <t>Ethernet 10/100</t>
  </si>
  <si>
    <t>Ethernet Giga</t>
  </si>
  <si>
    <t>port J bottle</t>
  </si>
  <si>
    <t>stbd J bottle</t>
  </si>
  <si>
    <t>camera J bottle</t>
  </si>
  <si>
    <t>4k camera</t>
  </si>
  <si>
    <t>Core Can</t>
  </si>
  <si>
    <t>Upper HD</t>
  </si>
  <si>
    <t>Sprint</t>
  </si>
  <si>
    <t>Control Can</t>
  </si>
  <si>
    <t>ISE fiber optic pen</t>
  </si>
  <si>
    <t>Fiber Science</t>
  </si>
  <si>
    <t>Vent port</t>
  </si>
  <si>
    <t>mink10</t>
  </si>
  <si>
    <t>mink10Long</t>
  </si>
  <si>
    <t>mink19</t>
  </si>
  <si>
    <t>minLcoaxial</t>
  </si>
  <si>
    <t>minL16</t>
  </si>
  <si>
    <t>MinO44?</t>
  </si>
  <si>
    <t>ISE 6 pass SM fiber</t>
  </si>
  <si>
    <t>1 pass SM fiber</t>
  </si>
  <si>
    <t>spare FCR</t>
  </si>
  <si>
    <t>bulkhead</t>
  </si>
  <si>
    <t>penetration</t>
  </si>
  <si>
    <t>power</t>
  </si>
  <si>
    <t>cameras</t>
  </si>
  <si>
    <t>24V</t>
  </si>
  <si>
    <t>data</t>
  </si>
  <si>
    <t>rs232</t>
  </si>
  <si>
    <t>24, 12 VDC</t>
  </si>
  <si>
    <t>rs232/485</t>
  </si>
  <si>
    <t>120 VAC tlsd</t>
  </si>
  <si>
    <t>ethernet 4 wire</t>
  </si>
  <si>
    <t>24 VDC</t>
  </si>
  <si>
    <t>fiber out</t>
  </si>
  <si>
    <t>water alarm?</t>
  </si>
  <si>
    <t>CTD</t>
  </si>
  <si>
    <t>3G coaxial</t>
  </si>
  <si>
    <t>rs422</t>
  </si>
  <si>
    <t>VB pump</t>
  </si>
  <si>
    <t>Sonar</t>
  </si>
  <si>
    <t>Homer</t>
  </si>
  <si>
    <t>sci port 12/24 data</t>
  </si>
  <si>
    <t>Upper cam 24-485</t>
  </si>
  <si>
    <t>Aux 3 24 - 485</t>
  </si>
  <si>
    <t>WMT USBL beacon</t>
  </si>
  <si>
    <t>AA953 usbl beacon</t>
  </si>
  <si>
    <t>ethernet 8 wire</t>
  </si>
  <si>
    <t>Lazers spare now</t>
  </si>
  <si>
    <t>Equipment currently inside FO Can</t>
  </si>
  <si>
    <t>5 ch RS232 serial high speed</t>
  </si>
  <si>
    <t>5 ch RS485/422/1 PPS serial high speed</t>
  </si>
  <si>
    <t>16 channels of serial isolation</t>
  </si>
  <si>
    <t>currently qty 2 custom 8 channel cards</t>
  </si>
  <si>
    <t>8 Channels of video isolation</t>
  </si>
  <si>
    <t>qty 1 card custom MBARI</t>
  </si>
  <si>
    <t>FO Micro Card to switch tri cards</t>
  </si>
  <si>
    <t>Custom MBARI/French/Risi</t>
  </si>
  <si>
    <t>qty 4 channels of AC switching</t>
  </si>
  <si>
    <t>Quad Relay controlled by micro</t>
  </si>
  <si>
    <t>Ethernet gigabit channel 1</t>
  </si>
  <si>
    <t>Ethernet 10/100 channel 2</t>
  </si>
  <si>
    <t xml:space="preserve">CWDM </t>
  </si>
  <si>
    <t>Focal Mux</t>
  </si>
  <si>
    <t>Ethernet</t>
  </si>
  <si>
    <t>Upper HD telephoto</t>
  </si>
  <si>
    <t>Upper HD fixed</t>
  </si>
  <si>
    <t>Control Can HS serial</t>
  </si>
  <si>
    <t>FOG HS serial</t>
  </si>
  <si>
    <t>parosci serial</t>
  </si>
  <si>
    <t>dvl serial</t>
  </si>
  <si>
    <t>CO2 toolsled serial</t>
  </si>
  <si>
    <t>10/100 Ethernet to can</t>
  </si>
  <si>
    <t>altimeter serial</t>
  </si>
  <si>
    <t>spare video ntsc</t>
  </si>
  <si>
    <t>Water alarm</t>
  </si>
  <si>
    <t>power monitor serial</t>
  </si>
  <si>
    <t>dvl serial spare</t>
  </si>
  <si>
    <t>16 Serial channels up to 115 Kb (56k best)</t>
  </si>
  <si>
    <t xml:space="preserve"> </t>
  </si>
  <si>
    <t>Can Layout</t>
  </si>
  <si>
    <t>Video Switch Card, 16in and 8out NTSC</t>
  </si>
  <si>
    <t>Video Isolation Card, 8 channel NTSC</t>
  </si>
  <si>
    <t>Fan</t>
  </si>
  <si>
    <t>Totals</t>
  </si>
  <si>
    <t>MINK10, qty 6</t>
  </si>
  <si>
    <t>MINK19, qty 5</t>
  </si>
  <si>
    <t>MINKLCoaxial, qty 6</t>
  </si>
  <si>
    <t>MINK10Long, qty 2</t>
  </si>
  <si>
    <t>MINL16 sprint, qty 1</t>
  </si>
  <si>
    <t>MINO44, qty 2</t>
  </si>
  <si>
    <t>Existing Can has 20 penetrations, 1 is ISE fiber.  So 19 seacon.  For replacement can quote</t>
  </si>
  <si>
    <t>Atlas</t>
  </si>
  <si>
    <t>MINK10</t>
  </si>
  <si>
    <t>24 VDC?</t>
  </si>
  <si>
    <t>serial, rs232?</t>
  </si>
  <si>
    <t>Custom Cards</t>
  </si>
  <si>
    <t>Backplane</t>
  </si>
  <si>
    <t>Video Isolation Card</t>
  </si>
  <si>
    <t>Video 16in/8out mixer</t>
  </si>
  <si>
    <t>Tri Switching DC/Serial Cards</t>
  </si>
  <si>
    <t>FO Micro Cards</t>
  </si>
  <si>
    <t>Focal DC power card</t>
  </si>
  <si>
    <t>8 NTSC video channels up (16 channels input)</t>
  </si>
  <si>
    <t>Not sure if needed anymore (focal builds in?)</t>
  </si>
  <si>
    <t>Spare AC switching</t>
  </si>
  <si>
    <t>video jumper board</t>
  </si>
  <si>
    <t>Fan (opportunistic)</t>
  </si>
  <si>
    <t>serial isolator card 1</t>
  </si>
  <si>
    <t>serial isolator card 2</t>
  </si>
  <si>
    <t>8 channels</t>
  </si>
  <si>
    <t>Tri Switch 1</t>
  </si>
  <si>
    <t>Tri switch 2</t>
  </si>
  <si>
    <t>Tri Switch 3</t>
  </si>
  <si>
    <t>Tri Switch 4</t>
  </si>
  <si>
    <t>Tri Switch5</t>
  </si>
  <si>
    <t>Tri Switch 6</t>
  </si>
  <si>
    <t>Aux1</t>
  </si>
  <si>
    <t>Aux2</t>
  </si>
  <si>
    <t>Aux3</t>
  </si>
  <si>
    <t>Aux upper HD</t>
  </si>
  <si>
    <t>AFM (spare?)</t>
  </si>
  <si>
    <t>Insite Zoom</t>
  </si>
  <si>
    <t>upper fixed camera</t>
  </si>
  <si>
    <t>Ethernet+HD Media conv</t>
  </si>
  <si>
    <t>Lazers</t>
  </si>
  <si>
    <t>FO science 24</t>
  </si>
  <si>
    <t>Stbd science 24</t>
  </si>
  <si>
    <t>Port Science 24</t>
  </si>
  <si>
    <t>FO science 12</t>
  </si>
  <si>
    <t>Stbd Science 12</t>
  </si>
  <si>
    <t>port science 12</t>
  </si>
  <si>
    <t xml:space="preserve">USBL power </t>
  </si>
  <si>
    <t>VB Flood</t>
  </si>
  <si>
    <t>Tri switch spare 1</t>
  </si>
  <si>
    <t>Tri Switch 7</t>
  </si>
  <si>
    <t>Tri Switch 8</t>
  </si>
  <si>
    <t>T4</t>
  </si>
  <si>
    <t>Atlas data</t>
  </si>
  <si>
    <t>Tri switch 2 + SSRD</t>
  </si>
  <si>
    <t>MBARI relay cards 10 channel</t>
  </si>
  <si>
    <t>need at least 3 possibly 4</t>
  </si>
  <si>
    <t>AC 120 Hotel power</t>
  </si>
  <si>
    <t>pUSBL serial</t>
  </si>
  <si>
    <t>ground fault sense lines</t>
  </si>
  <si>
    <t>Tlsd Can - Midwater</t>
  </si>
  <si>
    <t>MinO44 FO side, MinM25 J box end</t>
  </si>
  <si>
    <t>TLSD Wago serial to midwater ctrl can.</t>
  </si>
  <si>
    <t>Video NTSC from midwater can. Qty 2</t>
  </si>
  <si>
    <t xml:space="preserve">Ethernet 10/100 </t>
  </si>
  <si>
    <t>485 pair for Insite camera party control</t>
  </si>
  <si>
    <t>drawings show 422 serial ?</t>
  </si>
  <si>
    <t>232 serial to midwater ctrl can - not used</t>
  </si>
  <si>
    <t>Cameras</t>
  </si>
  <si>
    <t>serial ports</t>
  </si>
  <si>
    <t>DC/DC switches</t>
  </si>
  <si>
    <t>schilling T4 24V+232</t>
  </si>
  <si>
    <t>Aux Cam 1 24V+12V+232/485</t>
  </si>
  <si>
    <t>Aux Cam 2 24V+12V+232/485</t>
  </si>
  <si>
    <t>Sci port FO camera +24 232/485</t>
  </si>
  <si>
    <t>Sci port FO camera +12</t>
  </si>
  <si>
    <t>1 Ethernet 10/100 AC switch</t>
  </si>
  <si>
    <t>2 Ethernet Giga AC switch</t>
  </si>
  <si>
    <t>Sci port port, j bottle +24+232</t>
  </si>
  <si>
    <t>Sci port port, J bottle +12</t>
  </si>
  <si>
    <t>Sonar scanning mesotech +24/232</t>
  </si>
  <si>
    <t>Homer +24/232</t>
  </si>
  <si>
    <t>Sci port STBD, j bottle +24+232</t>
  </si>
  <si>
    <t>Sci port STBD, J bottle +12</t>
  </si>
  <si>
    <t>CTD +24/232</t>
  </si>
  <si>
    <t>VB pump AC switch</t>
  </si>
  <si>
    <t>Flood Valve + 24VDC</t>
  </si>
  <si>
    <t>flood valve +24VDC</t>
  </si>
  <si>
    <t>spare Lasers +24 VDC</t>
  </si>
  <si>
    <t>upper insite 24 485</t>
  </si>
  <si>
    <t>Cam j bottle upper insite 24 485</t>
  </si>
  <si>
    <t>Cam j bottle upper Fixed 24 485</t>
  </si>
  <si>
    <t>Cam j bottle Aux3 24 485</t>
  </si>
  <si>
    <t>USBL beacon power +24 /232</t>
  </si>
  <si>
    <t>USBL beacon responder switch</t>
  </si>
  <si>
    <t>4K camera +24 VDC (ethernet?)</t>
  </si>
  <si>
    <t>ethernet 4 wire 10/100</t>
  </si>
  <si>
    <t>serial from GSS to Core WAGO</t>
  </si>
  <si>
    <t>2 NTSC video feeds +24V/485</t>
  </si>
  <si>
    <t>120 VAC TSLD for AC out of GSS can</t>
  </si>
  <si>
    <t>Upper HD +24 VDC/232</t>
  </si>
  <si>
    <t>Sprint +24 VDC/422</t>
  </si>
  <si>
    <t>Atlas 232 data</t>
  </si>
  <si>
    <t xml:space="preserve">Atlas +24VDC valvepack </t>
  </si>
  <si>
    <t>AC switches</t>
  </si>
  <si>
    <t>port number</t>
  </si>
  <si>
    <t>Item</t>
  </si>
  <si>
    <t>slow speed 16 channel</t>
  </si>
  <si>
    <t>high speed 5 channel</t>
  </si>
  <si>
    <t>high speed 5 channel 485</t>
  </si>
  <si>
    <t>port</t>
  </si>
  <si>
    <t>item</t>
  </si>
  <si>
    <t>FO micro 115 kbaud</t>
  </si>
  <si>
    <t>Core 115 Kbaud wago</t>
  </si>
  <si>
    <t>GSS 115 kbaud wago</t>
  </si>
  <si>
    <t>Octans 115 kbaud</t>
  </si>
  <si>
    <t>USBL TTL baud?</t>
  </si>
  <si>
    <t>spare (old HD camera)</t>
  </si>
  <si>
    <t>insite (485 camera bus</t>
  </si>
  <si>
    <t>sonar (fast as possible)</t>
  </si>
  <si>
    <t xml:space="preserve"> Sprint at least 115kbaud</t>
  </si>
  <si>
    <t>TTL (not working levels?)</t>
  </si>
  <si>
    <t>Altimeter</t>
  </si>
  <si>
    <t>AFM</t>
  </si>
  <si>
    <t>FO science</t>
  </si>
  <si>
    <t>TSLD WAGO CO2 sled</t>
  </si>
  <si>
    <t>Paroscientific depth</t>
  </si>
  <si>
    <t>Aux HD camera 38.4k baud</t>
  </si>
  <si>
    <t>pUSBL sonardyne 38.4 kbaud</t>
  </si>
  <si>
    <t>STBD science port</t>
  </si>
  <si>
    <t>PORT Science port</t>
  </si>
  <si>
    <t>T4 Schilling</t>
  </si>
  <si>
    <t>USBL WMT</t>
  </si>
  <si>
    <t>Power Monitor, GSS can</t>
  </si>
  <si>
    <t>DVL 38.4 K baud</t>
  </si>
  <si>
    <t>STBD j bottle Top</t>
  </si>
  <si>
    <t>STBD j bottle Bot</t>
  </si>
  <si>
    <t>Port  J bottle Top</t>
  </si>
  <si>
    <t>Port J bottle Bot</t>
  </si>
  <si>
    <t>Camera j bottle fwd</t>
  </si>
  <si>
    <t>Camera J bottle aft</t>
  </si>
  <si>
    <t>old Lazers</t>
  </si>
  <si>
    <t>19 pin in dorn</t>
  </si>
  <si>
    <t>Flood VB BCR</t>
  </si>
  <si>
    <t>Science port stbd BCR</t>
  </si>
  <si>
    <t>WMT serial</t>
  </si>
  <si>
    <t>NC</t>
  </si>
  <si>
    <t>Homer dorn</t>
  </si>
  <si>
    <t>Science port BCR</t>
  </si>
  <si>
    <t>Fixed Camera upper</t>
  </si>
  <si>
    <t>Zoom camera upper</t>
  </si>
  <si>
    <t>Aux 3</t>
  </si>
  <si>
    <t>AA beacon power</t>
  </si>
  <si>
    <t>USBL WMT power no serial</t>
  </si>
  <si>
    <t>C</t>
  </si>
  <si>
    <t>GSS</t>
  </si>
  <si>
    <t>Ethernet from FO micro</t>
  </si>
  <si>
    <t>AFM (now spare)</t>
  </si>
  <si>
    <t>spare Triswitch1</t>
  </si>
  <si>
    <t>Spare triswitch2</t>
  </si>
  <si>
    <t>qty</t>
  </si>
  <si>
    <t>Core 1</t>
  </si>
  <si>
    <t>Core 2</t>
  </si>
  <si>
    <t>Aux 1</t>
  </si>
  <si>
    <t>Aux 2</t>
  </si>
  <si>
    <t>Midwater TLSD 1</t>
  </si>
  <si>
    <t>Midwater TLSD 2</t>
  </si>
  <si>
    <t>Upper MSC</t>
  </si>
  <si>
    <t>Aux 3 upper</t>
  </si>
  <si>
    <t xml:space="preserve">from </t>
  </si>
  <si>
    <t>to</t>
  </si>
  <si>
    <t>Focal inside FO can</t>
  </si>
  <si>
    <t>item loss</t>
  </si>
  <si>
    <t>FO can harness- ST</t>
  </si>
  <si>
    <t>ST-ST</t>
  </si>
  <si>
    <t>FO can harness ST</t>
  </si>
  <si>
    <t>Term Can J box</t>
  </si>
  <si>
    <t>Seacon BCR</t>
  </si>
  <si>
    <t>Seacon CCP</t>
  </si>
  <si>
    <t xml:space="preserve">ST-ST </t>
  </si>
  <si>
    <t>Seacon CCP internal</t>
  </si>
  <si>
    <t>Tether</t>
  </si>
  <si>
    <t>2 KM SM Fiber</t>
  </si>
  <si>
    <t>Seacon CCP Tether ST</t>
  </si>
  <si>
    <t>Rotating winch j box Tether ST</t>
  </si>
  <si>
    <t>Slip ring input ST</t>
  </si>
  <si>
    <t>Slip Ring</t>
  </si>
  <si>
    <t>Slip Ring channel loss</t>
  </si>
  <si>
    <t>Slip Ring ch 1</t>
  </si>
  <si>
    <t>Slip ring output ST</t>
  </si>
  <si>
    <t>Static winch j box ST</t>
  </si>
  <si>
    <t>Seacon CCP winch ST</t>
  </si>
  <si>
    <t>Seacon BCR Winch ST</t>
  </si>
  <si>
    <t>Fiber run to PDU</t>
  </si>
  <si>
    <t>60 meters fiber</t>
  </si>
  <si>
    <t>Tether ST in PDU j box</t>
  </si>
  <si>
    <t>PDU j box</t>
  </si>
  <si>
    <t>fiber run to Focal</t>
  </si>
  <si>
    <t>Fiber run to focal</t>
  </si>
  <si>
    <t>30 meters fiber</t>
  </si>
  <si>
    <t>PDU j box fiber ST</t>
  </si>
  <si>
    <t>Focal ST control room</t>
  </si>
  <si>
    <t>Maximum loss estimate</t>
  </si>
  <si>
    <t>Minimum loss estimate</t>
  </si>
  <si>
    <t>total</t>
  </si>
  <si>
    <t>coils loss inside Seacon CCP at vehicle</t>
  </si>
  <si>
    <t>from FORJ inspection documents worst channel at 1330</t>
  </si>
  <si>
    <t xml:space="preserve">.4 db/km at 1331 um, so for 2500 meters.  =.4*2.5 = </t>
  </si>
  <si>
    <t>VENTANA HDTV INSTALLATION OPTICAL BUDGET</t>
  </si>
  <si>
    <t>Mark Chaffey 6/16/99 &amp; 9/14/01</t>
  </si>
  <si>
    <t>Uplink budget @ 1310nm</t>
  </si>
  <si>
    <t>Budget</t>
  </si>
  <si>
    <t>Cumulative budget</t>
  </si>
  <si>
    <t>Actual test values - first installation</t>
  </si>
  <si>
    <t>Actual test values - 9/14/01</t>
  </si>
  <si>
    <t>Budget with new transceiver</t>
  </si>
  <si>
    <t>Downlink budget @ 1550nm</t>
  </si>
  <si>
    <t>HDC-750 launch power @ 1310</t>
  </si>
  <si>
    <t>HDCU launch power* @ 1310</t>
  </si>
  <si>
    <t>OCP Transceiver launch power @ 1310nm</t>
  </si>
  <si>
    <t>MRV Transceiver launch power @ 1550</t>
  </si>
  <si>
    <t>camera to WDM coupler</t>
  </si>
  <si>
    <t>MRV to WDM coupler</t>
  </si>
  <si>
    <t>Camera WDW loss</t>
  </si>
  <si>
    <t>HD interface WDM loss</t>
  </si>
  <si>
    <t>WDM to bulkhead coupler</t>
  </si>
  <si>
    <t>HD interface bulkhead coupler</t>
  </si>
  <si>
    <t>SeaCon camera bulkhead connector loss</t>
  </si>
  <si>
    <t>Fiber tray coupler</t>
  </si>
  <si>
    <t>SeaCon Ventana bulkhead connector loss</t>
  </si>
  <si>
    <t>FORJ junction box coupler</t>
  </si>
  <si>
    <t>bulkhead to telm cable coupler</t>
  </si>
  <si>
    <t>winch drum breakout coupler</t>
  </si>
  <si>
    <t>telm cable to umbilical coupler</t>
  </si>
  <si>
    <t>Optical loss splice tray to telm housing</t>
  </si>
  <si>
    <t>umbilical length in km</t>
  </si>
  <si>
    <t>FORJ loss (SM fiber #1, pass 11)</t>
  </si>
  <si>
    <t>attenuation/km</t>
  </si>
  <si>
    <t>end to end umbilical loss</t>
  </si>
  <si>
    <t>FORJ loss (SM fiber #2, pass 12)</t>
  </si>
  <si>
    <t>WDM to Lemo coupler</t>
  </si>
  <si>
    <t>Loss to HDCU cable Lemo connector</t>
  </si>
  <si>
    <t>Total optical loss to camera coupler</t>
  </si>
  <si>
    <t>Link budget to impairment</t>
  </si>
  <si>
    <t>Link budget to "NG" flag</t>
  </si>
  <si>
    <t>Link budget to "WARNING" flag</t>
  </si>
  <si>
    <t>measured HDCU flag to "WARNING"</t>
  </si>
  <si>
    <t>measured HDCU flag to "NG"</t>
  </si>
  <si>
    <t>Uplink receive mimimum before impairment*</t>
  </si>
  <si>
    <t>Downlink receive mimimum before impairment</t>
  </si>
  <si>
    <t xml:space="preserve">* measured at HDCU cable Lemo connector </t>
  </si>
  <si>
    <t>Lab test with camera, UW cable, attenuator, interface box and CCU.., 9/12/01</t>
  </si>
  <si>
    <t>&gt;-14</t>
  </si>
  <si>
    <t>Ventana Optical budget, some values estimated, need to shoot with OTDR</t>
  </si>
  <si>
    <t>Bulkhead count</t>
  </si>
  <si>
    <t>Ventana FO Can Replacement budget</t>
  </si>
  <si>
    <t>description</t>
  </si>
  <si>
    <t>cost per</t>
  </si>
  <si>
    <t>with Spares</t>
  </si>
  <si>
    <t>Ti</t>
  </si>
  <si>
    <t>Ti round for entire can raw materials</t>
  </si>
  <si>
    <t>Focal Mux 907x</t>
  </si>
  <si>
    <t>CWDM</t>
  </si>
  <si>
    <t>Color Cube CWDM for telemetry fiber</t>
  </si>
  <si>
    <t>Vicors</t>
  </si>
  <si>
    <t>various AC/DC and DC/DC</t>
  </si>
  <si>
    <t>Connectors</t>
  </si>
  <si>
    <t>Various Scorpion/Seacon penetrations</t>
  </si>
  <si>
    <t>Micro card redo</t>
  </si>
  <si>
    <t>replace a few obsolete components or finish existing</t>
  </si>
  <si>
    <t>video switch card redo</t>
  </si>
  <si>
    <t>reengineer the old card with non obsolete components</t>
  </si>
  <si>
    <t>backplane card redo</t>
  </si>
  <si>
    <t>reengineer the card and produce/stuff them</t>
  </si>
  <si>
    <t>video isolation card redo</t>
  </si>
  <si>
    <t>redo with non obsolete parts</t>
  </si>
  <si>
    <t>misc electonrics</t>
  </si>
  <si>
    <t>hubs, switches, AC relays</t>
  </si>
  <si>
    <t>fiber optics</t>
  </si>
  <si>
    <t>bulkheads, cables, whips</t>
  </si>
  <si>
    <t>Total with Spares</t>
  </si>
  <si>
    <t>Parameter</t>
  </si>
  <si>
    <t>Mbari Specification</t>
  </si>
  <si>
    <t>Focal Specification</t>
  </si>
  <si>
    <t>Fiber type (multimode or singlemode)</t>
  </si>
  <si>
    <t> Singlemode</t>
  </si>
  <si>
    <t>Singlemode</t>
  </si>
  <si>
    <t>Fiber distance (m)</t>
  </si>
  <si>
    <t> Tether typically 2400 meters max, 100 ft deck run on both ends.</t>
  </si>
  <si>
    <t>10 km</t>
  </si>
  <si>
    <t>Number of fibers</t>
  </si>
  <si>
    <t> We have 6 total in the tether, do you need 1 or 2?</t>
  </si>
  <si>
    <t>1 fiber</t>
  </si>
  <si>
    <t>Fiber Optic Redundancy Requirement</t>
  </si>
  <si>
    <t> We have never had this if I understand what you mean, 90% of the time you break one fiber they all break, although sometimes fiber migration does cause more losses on one fiber coil inside our tether CCP than others so there might be some advantage but when it has not been reterminated in a few years and gets like that we typically reterminate.</t>
  </si>
  <si>
    <t>Redundancy not required.</t>
  </si>
  <si>
    <t>(Redundancy allows for the same data to transfer over 2 fibers)</t>
  </si>
  <si>
    <t xml:space="preserve">Optical budget (dB) </t>
  </si>
  <si>
    <t> I have seen it as low as like 7 db but as high as 17db which it is right now and we plan to reterminate this fall if not sooner.  This is reported from our 903 diagnostic software.  Again, we get slow tube migration and a coil in the ccp can get tight and cause losses.  IT has been a few years since we last had to reterminate (knock on wood)</t>
  </si>
  <si>
    <t>18 dB</t>
  </si>
  <si>
    <t>Number of Ethernet ports, and associated link speeds:</t>
  </si>
  <si>
    <t> We need like 10 ethernet ports inside the can for various devices, maybe even plan for 12 but we can do that with a cwdm switch that has 10 or 12 built in.  we run that presently on a separate fiber that runs our ethernet system along with two Focal 914s for two HDSDI cameras.  We have a cwdm that does that.  WE need to provide two gigabit connections for science, the rest are fairly lower speed, our multibeam uses like 100 mb everything else right now is pretty slow bandwidth requirement.  I don’t know what I give up here by having you do all my ethernet or I provide a switch to explode your Ethernet to my various customers (instruments)</t>
  </si>
  <si>
    <t>10 ports (10/100/1000) on a switch using a 10Gb/s optical link</t>
  </si>
  <si>
    <t xml:space="preserve">2 ports on the video cards allowing 10/100M links </t>
  </si>
  <si>
    <t>10M</t>
  </si>
  <si>
    <t>-</t>
  </si>
  <si>
    <t>100M</t>
  </si>
  <si>
    <t>1000M</t>
  </si>
  <si>
    <t>10G</t>
  </si>
  <si>
    <t> If I had a 10 G link to ethernet that should be plenty and I could explode the single port with a managed switch</t>
  </si>
  <si>
    <t>Optional</t>
  </si>
  <si>
    <t>Number of Serial ports along with protocols:</t>
  </si>
  <si>
    <t> Have 26 now as stated above.  WE do use three 485 for party lines, a 422 for Sprint INS and need a TTL for timing for the sprint INS.  The high speed 232 card we need them to run at 115 kbaud.  Right now our 16 channel serial card has trouble running at 115, actually sometimes even 56, but is solid at 9.6 or 19.2, 38.4 sometimes in question.</t>
  </si>
  <si>
    <t>WE should plan on having at least this many and these features.</t>
  </si>
  <si>
    <t>24 ports on a 907-SS8 serial server</t>
  </si>
  <si>
    <t>8 ports on a 907-DX8 transparent low latency suitable for triggers</t>
  </si>
  <si>
    <t>All ports are software configurable for RS-232/485/422</t>
  </si>
  <si>
    <t xml:space="preserve">907-DX8 ports can also be TTL compatible. </t>
  </si>
  <si>
    <t>RS-232</t>
  </si>
  <si>
    <t> 21 total, 5 must be 115K, ideally we have 24 of these or more</t>
  </si>
  <si>
    <t>See above</t>
  </si>
  <si>
    <t>RS-485</t>
  </si>
  <si>
    <t> Need at least 3</t>
  </si>
  <si>
    <t>RS-422</t>
  </si>
  <si>
    <t> Need 1 at least 115k, we also use the timing port for the sprint INS</t>
  </si>
  <si>
    <t>Number of Video ports and type:</t>
  </si>
  <si>
    <t> We now have 8 NTSC, it seems you support 6 with a card I think we could live with that, not sure it is worth doubling that to get 12?  Especially if we can get 6 HDSDI 3G with the other card you mention in the 907X brochure.</t>
  </si>
  <si>
    <t>Will specify 6 NTSC video, see below.</t>
  </si>
  <si>
    <t>Analog composite (NTSC / PAL)</t>
  </si>
  <si>
    <t> We now have 8, would want at least 6.</t>
  </si>
  <si>
    <t>6 (converts to SDI at console)</t>
  </si>
  <si>
    <t>SDI</t>
  </si>
  <si>
    <t>HD-SDI</t>
  </si>
  <si>
    <t>3G-SDI</t>
  </si>
  <si>
    <t> Is there a card that gives us 6?  That might be fine.</t>
  </si>
  <si>
    <t>4K</t>
  </si>
  <si>
    <t> We have a 4 K camera but it uses a fiber by itself.</t>
  </si>
  <si>
    <t>CWDM module includes a bypass port @ 1310 nm for a 4K camera feed</t>
  </si>
  <si>
    <t>Any other special signals (Hydrophone, Trigger, TTL, CANbus, etc…)</t>
  </si>
  <si>
    <t> We use one of the high speed 232 channels now to trigger the usbl system</t>
  </si>
  <si>
    <t>noted</t>
  </si>
  <si>
    <t>Diagnostic requirements</t>
  </si>
  <si>
    <t> Something like you have now would be great, a serial port we could parse or an ethernet port we could get LCM traffic so we can alarm on the fiber loss.</t>
  </si>
  <si>
    <t>Ethernet diagnostics is included</t>
  </si>
  <si>
    <t>Environmental requirements</t>
  </si>
  <si>
    <t xml:space="preserve">-10 to +60 C operation, user must provide conductive cooling to the remote cards via mounting plates in the bottle. </t>
  </si>
  <si>
    <t>Size limitations (single stack, multiple stacks, etc…)</t>
  </si>
  <si>
    <t> See above</t>
  </si>
  <si>
    <t xml:space="preserve">907 (PC/104)  form factor for remote side, 8 cards total including CWDM. </t>
  </si>
  <si>
    <t>Enclosure requirements (rack mount / other)</t>
  </si>
  <si>
    <t> Topside has I believe 6 U available so should be plenty of space</t>
  </si>
  <si>
    <t xml:space="preserve">ROM quote includes a custom 3U enclosure for the console stacks. </t>
  </si>
  <si>
    <t>Pressure rating (1 ATM /  6K PSI / Other)</t>
  </si>
  <si>
    <t> We would put this subsea into a 1 atm housing so no need for pressure tolerance.</t>
  </si>
  <si>
    <t>1 ATM</t>
  </si>
  <si>
    <t>Remote:</t>
  </si>
  <si>
    <t>Console:</t>
  </si>
  <si>
    <t>ROM price including NRE for the console enclosure is $70K USD for the system. Estimated availability is Q1 2028.</t>
  </si>
  <si>
    <t>Tri Switching Cards (3 channels per card)</t>
  </si>
  <si>
    <t>qty 6 for 18 channels of DC power and serial switching</t>
  </si>
  <si>
    <t>FO Micro Netlit for FO CAN</t>
  </si>
  <si>
    <t>channel</t>
  </si>
  <si>
    <t>Name</t>
  </si>
  <si>
    <t>A0</t>
  </si>
  <si>
    <t>A1</t>
  </si>
  <si>
    <t>A2</t>
  </si>
  <si>
    <t>A3</t>
  </si>
  <si>
    <t>A4</t>
  </si>
  <si>
    <t>A5</t>
  </si>
  <si>
    <t>A6</t>
  </si>
  <si>
    <t>A7</t>
  </si>
  <si>
    <t>A8</t>
  </si>
  <si>
    <t>A9</t>
  </si>
  <si>
    <t>A10</t>
  </si>
  <si>
    <t>A11</t>
  </si>
  <si>
    <t>A12</t>
  </si>
  <si>
    <t>A13</t>
  </si>
  <si>
    <t>A14</t>
  </si>
  <si>
    <t>A15</t>
  </si>
  <si>
    <t>B0</t>
  </si>
  <si>
    <t>B1</t>
  </si>
  <si>
    <t>B2</t>
  </si>
  <si>
    <t>B3</t>
  </si>
  <si>
    <t>B4</t>
  </si>
  <si>
    <t>B5</t>
  </si>
  <si>
    <t>B6</t>
  </si>
  <si>
    <t>B7</t>
  </si>
  <si>
    <t>B8</t>
  </si>
  <si>
    <t>B9</t>
  </si>
  <si>
    <t>B10</t>
  </si>
  <si>
    <t>B11</t>
  </si>
  <si>
    <t>B12</t>
  </si>
  <si>
    <t>B13</t>
  </si>
  <si>
    <t>B14</t>
  </si>
  <si>
    <t>B15</t>
  </si>
  <si>
    <t>AuxCam1 on/off</t>
  </si>
  <si>
    <t>AuxCam2 on/off</t>
  </si>
  <si>
    <t>AuxCam3 on/off</t>
  </si>
  <si>
    <t>CTD on/off</t>
  </si>
  <si>
    <t>CTD pump on/off</t>
  </si>
  <si>
    <t>AFM on/off</t>
  </si>
  <si>
    <t>InsiteZoom camera on/off</t>
  </si>
  <si>
    <t>Upper pan tilt camera on/off</t>
  </si>
  <si>
    <t>homer on/off</t>
  </si>
  <si>
    <t>sonar on/off</t>
  </si>
  <si>
    <t>Ethernet on/off</t>
  </si>
  <si>
    <t>lazers on/off</t>
  </si>
  <si>
    <t>FO Sci 24 on/off</t>
  </si>
  <si>
    <t>Stbd Sci 24 on/off</t>
  </si>
  <si>
    <t>Port Sci 24 on/off</t>
  </si>
  <si>
    <t>Stbd sci 12 on/off</t>
  </si>
  <si>
    <t>FO sci 12 on/off</t>
  </si>
  <si>
    <t>port sci 12 on/off</t>
  </si>
  <si>
    <t>Spare 120 VAC on/off</t>
  </si>
  <si>
    <t>FO 120 VAC on/off</t>
  </si>
  <si>
    <t>USBL power to beacons on/off</t>
  </si>
  <si>
    <t>VB Flood valve on/off</t>
  </si>
  <si>
    <t>Spare tristate switch ch 1 on/off</t>
  </si>
  <si>
    <t>Schilling T4 on/off</t>
  </si>
  <si>
    <t>HD camera main on/off</t>
  </si>
  <si>
    <t xml:space="preserve">Spare FO1_DO </t>
  </si>
  <si>
    <t>schilling Atlas Power on/off</t>
  </si>
  <si>
    <t>schilling Atlas Data on/off</t>
  </si>
  <si>
    <t>Spare SSR_C</t>
  </si>
  <si>
    <t>Spare FO2_DO</t>
  </si>
  <si>
    <t>Spare SSR_D _Triswitch 2</t>
  </si>
  <si>
    <t>USBL omni_directional switch</t>
  </si>
  <si>
    <t>Spare FO4_DO</t>
  </si>
  <si>
    <t>Spare_FO_Vicor 1</t>
  </si>
  <si>
    <t xml:space="preserve">Spare FO5_DO </t>
  </si>
  <si>
    <t>Spare_FO_Vicor 2</t>
  </si>
  <si>
    <t>FOCAL Mux DWDM for 10db more overhead</t>
  </si>
  <si>
    <t>16 input and 8 output video mix cards</t>
  </si>
  <si>
    <t>NTSC in/out card by french/Risi</t>
  </si>
  <si>
    <t>ISE fiber harness, 1 atm to oil filled penetration</t>
  </si>
  <si>
    <t>The 914 series from Focal does have isolated serial</t>
  </si>
  <si>
    <t xml:space="preserve">FOCAL 903 Mux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</si>
</sst>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dBm&quot;"/>
  </numFmts>
  <fonts count="14">
    <font>
      <sz val="11"/>
      <color theme="1"/>
      <name val="Calibri"/>
      <family val="2"/>
      <scheme val="minor"/>
    </font>
    <font>
      <sz val="11"/>
      <color rgb="FFFF0000"/>
      <name val="Calibri"/>
      <family val="2"/>
      <scheme val="minor"/>
    </font>
    <font>
      <b/>
      <sz val="18"/>
      <name val="Arial"/>
      <family val="2"/>
    </font>
    <font>
      <b/>
      <sz val="10"/>
      <name val="Arial"/>
      <family val="2"/>
    </font>
    <font>
      <sz val="10"/>
      <name val="Arial"/>
      <family val="2"/>
    </font>
    <font>
      <b/>
      <sz val="10"/>
      <color indexed="57"/>
      <name val="Arial"/>
      <family val="2"/>
    </font>
    <font>
      <b/>
      <sz val="10"/>
      <color indexed="10"/>
      <name val="Arial"/>
      <family val="2"/>
    </font>
    <font>
      <b/>
      <sz val="8"/>
      <color indexed="81"/>
      <name val="Tahoma"/>
      <family val="2"/>
    </font>
    <font>
      <sz val="8"/>
      <color indexed="81"/>
      <name val="Tahoma"/>
      <family val="2"/>
    </font>
    <font>
      <b/>
      <sz val="11"/>
      <color theme="1"/>
      <name val="Calibri"/>
      <family val="2"/>
      <scheme val="minor"/>
    </font>
    <font>
      <b/>
      <sz val="11"/>
      <color rgb="FF000000"/>
      <name val="Aptos Narrow"/>
      <family val="2"/>
    </font>
    <font>
      <sz val="11"/>
      <color rgb="FF000000"/>
      <name val="Aptos"/>
      <family val="2"/>
    </font>
    <font>
      <sz val="11"/>
      <color rgb="FF000000"/>
      <name val="Aptos Narrow"/>
      <family val="2"/>
    </font>
    <font>
      <sz val="12"/>
      <color theme="1"/>
      <name val="Aptos"/>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0" fillId="0" borderId="0" xfId="0" applyAlignment="1">
      <alignment wrapText="1"/>
    </xf>
    <xf numFmtId="164" fontId="0" fillId="0" borderId="0" xfId="0" applyNumberFormat="1" applyAlignment="1">
      <alignment wrapText="1"/>
    </xf>
    <xf numFmtId="164" fontId="0" fillId="0" borderId="0" xfId="0" applyNumberFormat="1"/>
    <xf numFmtId="0" fontId="3" fillId="0" borderId="0" xfId="0" applyFont="1"/>
    <xf numFmtId="0" fontId="4" fillId="0" borderId="0" xfId="0" applyFont="1"/>
    <xf numFmtId="164" fontId="5" fillId="0" borderId="0" xfId="0" applyNumberFormat="1" applyFont="1"/>
    <xf numFmtId="164" fontId="6" fillId="0" borderId="0" xfId="0" applyNumberFormat="1" applyFont="1"/>
    <xf numFmtId="0" fontId="0" fillId="0" borderId="0" xfId="0" applyAlignment="1">
      <alignment horizontal="right"/>
    </xf>
    <xf numFmtId="0" fontId="9" fillId="0" borderId="0" xfId="0" applyFont="1"/>
    <xf numFmtId="0" fontId="10" fillId="0" borderId="1" xfId="0" applyFont="1" applyBorder="1" applyAlignment="1">
      <alignment vertical="center" wrapText="1"/>
    </xf>
    <xf numFmtId="0" fontId="10" fillId="0" borderId="2"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vertical="center" wrapText="1"/>
    </xf>
    <xf numFmtId="0" fontId="12" fillId="0" borderId="6" xfId="0" applyFont="1" applyBorder="1" applyAlignment="1">
      <alignment vertical="center" wrapText="1"/>
    </xf>
    <xf numFmtId="0" fontId="0" fillId="0" borderId="6" xfId="0" applyBorder="1" applyAlignment="1">
      <alignment wrapText="1"/>
    </xf>
    <xf numFmtId="0" fontId="0" fillId="0" borderId="4" xfId="0" applyBorder="1" applyAlignment="1">
      <alignment wrapText="1"/>
    </xf>
    <xf numFmtId="0" fontId="11" fillId="0" borderId="3" xfId="0" applyFont="1" applyBorder="1" applyAlignment="1">
      <alignment vertical="center"/>
    </xf>
    <xf numFmtId="0" fontId="12" fillId="0" borderId="4" xfId="0" applyFont="1" applyBorder="1" applyAlignment="1">
      <alignment vertical="center"/>
    </xf>
    <xf numFmtId="0" fontId="13" fillId="0" borderId="0" xfId="0" applyFont="1" applyAlignment="1">
      <alignment vertical="center"/>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3" xfId="0" applyFont="1" applyBorder="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12" fillId="0" borderId="3" xfId="0" applyFont="1" applyBorder="1" applyAlignment="1">
      <alignment vertical="center" wrapText="1"/>
    </xf>
    <xf numFmtId="0" fontId="0" fillId="0" borderId="0" xfId="0" applyAlignment="1">
      <alignment horizontal="center"/>
    </xf>
    <xf numFmtId="0" fontId="9" fillId="0" borderId="8" xfId="0" applyFont="1" applyBorder="1"/>
    <xf numFmtId="0" fontId="0" fillId="0" borderId="8" xfId="0" applyBorder="1"/>
    <xf numFmtId="0" fontId="9" fillId="0" borderId="0" xfId="0" applyFont="1" applyAlignment="1">
      <alignment horizontal="center"/>
    </xf>
    <xf numFmtId="0" fontId="9" fillId="0" borderId="8" xfId="0" applyFont="1" applyBorder="1" applyAlignment="1">
      <alignment horizontal="center"/>
    </xf>
    <xf numFmtId="0" fontId="0" fillId="0" borderId="8"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8.png@01DCD3DD.F6CA2BB0" TargetMode="External"/><Relationship Id="rId1" Type="http://schemas.openxmlformats.org/officeDocument/2006/relationships/image" Target="../media/image1.png"/><Relationship Id="rId4" Type="http://schemas.openxmlformats.org/officeDocument/2006/relationships/image" Target="cid:image009.png@01DCD3DD.F6CA2BB0"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xml.rels><?xml version="1.0" encoding="UTF-8" standalone="yes"?>
<Relationships xmlns="http://schemas.openxmlformats.org/package/2006/relationships"><Relationship Id="rId2" Type="http://schemas.openxmlformats.org/officeDocument/2006/relationships/image" Target="cid:4CF761F5-6FF5-45B6-B576-1B4665ACE777" TargetMode="External"/><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cid:8CB5A39F-4BFF-4EC1-8EE6-4A922A55B3C0" TargetMode="External"/><Relationship Id="rId1" Type="http://schemas.openxmlformats.org/officeDocument/2006/relationships/image" Target="../media/image5.jpeg"/><Relationship Id="rId4" Type="http://schemas.openxmlformats.org/officeDocument/2006/relationships/image" Target="cid:69D29517-F7F7-42E2-8383-37A85DB6153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6.xml.rels><?xml version="1.0" encoding="UTF-8" standalone="yes"?>
<Relationships xmlns="http://schemas.openxmlformats.org/package/2006/relationships"><Relationship Id="rId2" Type="http://schemas.openxmlformats.org/officeDocument/2006/relationships/image" Target="cid:892EFFF7-822D-4565-899B-EEAEA14D7606" TargetMode="External"/><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0</xdr:rowOff>
    </xdr:from>
    <xdr:to>
      <xdr:col>2</xdr:col>
      <xdr:colOff>426720</xdr:colOff>
      <xdr:row>51</xdr:row>
      <xdr:rowOff>68580</xdr:rowOff>
    </xdr:to>
    <xdr:pic>
      <xdr:nvPicPr>
        <xdr:cNvPr id="10" name="Picture 9">
          <a:extLst>
            <a:ext uri="{FF2B5EF4-FFF2-40B4-BE49-F238E27FC236}">
              <a16:creationId xmlns:a16="http://schemas.microsoft.com/office/drawing/2014/main" id="{7CDE0B0C-C877-2C99-4487-15F08A9AA9F4}"/>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72946260"/>
          <a:ext cx="5257800" cy="2354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42</xdr:row>
      <xdr:rowOff>0</xdr:rowOff>
    </xdr:from>
    <xdr:to>
      <xdr:col>2</xdr:col>
      <xdr:colOff>449580</xdr:colOff>
      <xdr:row>56</xdr:row>
      <xdr:rowOff>53340</xdr:rowOff>
    </xdr:to>
    <xdr:pic>
      <xdr:nvPicPr>
        <xdr:cNvPr id="11" name="Picture 10">
          <a:extLst>
            <a:ext uri="{FF2B5EF4-FFF2-40B4-BE49-F238E27FC236}">
              <a16:creationId xmlns:a16="http://schemas.microsoft.com/office/drawing/2014/main" id="{66E44FCA-812B-0225-674C-F70BB142E328}"/>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73525380"/>
          <a:ext cx="5280660" cy="2674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58</xdr:row>
      <xdr:rowOff>0</xdr:rowOff>
    </xdr:from>
    <xdr:to>
      <xdr:col>2</xdr:col>
      <xdr:colOff>464820</xdr:colOff>
      <xdr:row>72</xdr:row>
      <xdr:rowOff>114300</xdr:rowOff>
    </xdr:to>
    <xdr:pic>
      <xdr:nvPicPr>
        <xdr:cNvPr id="12" name="Picture 11">
          <a:extLst>
            <a:ext uri="{FF2B5EF4-FFF2-40B4-BE49-F238E27FC236}">
              <a16:creationId xmlns:a16="http://schemas.microsoft.com/office/drawing/2014/main" id="{FC604F8A-2E88-6268-AD2B-012A954545DA}"/>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76527660"/>
          <a:ext cx="5295900" cy="2674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190500</xdr:colOff>
      <xdr:row>1</xdr:row>
      <xdr:rowOff>103414</xdr:rowOff>
    </xdr:from>
    <xdr:to>
      <xdr:col>13</xdr:col>
      <xdr:colOff>38100</xdr:colOff>
      <xdr:row>33</xdr:row>
      <xdr:rowOff>11974</xdr:rowOff>
    </xdr:to>
    <xdr:pic>
      <xdr:nvPicPr>
        <xdr:cNvPr id="3" name="Picture 2">
          <a:extLst>
            <a:ext uri="{FF2B5EF4-FFF2-40B4-BE49-F238E27FC236}">
              <a16:creationId xmlns:a16="http://schemas.microsoft.com/office/drawing/2014/main" id="{BE97EE82-F6A0-A84C-669C-A6BEA0F9A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88471"/>
          <a:ext cx="7772400" cy="583038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5</xdr:col>
      <xdr:colOff>310243</xdr:colOff>
      <xdr:row>26</xdr:row>
      <xdr:rowOff>132371</xdr:rowOff>
    </xdr:to>
    <xdr:pic>
      <xdr:nvPicPr>
        <xdr:cNvPr id="3" name="Picture 2">
          <a:extLst>
            <a:ext uri="{FF2B5EF4-FFF2-40B4-BE49-F238E27FC236}">
              <a16:creationId xmlns:a16="http://schemas.microsoft.com/office/drawing/2014/main" id="{6DB06718-5D65-5913-DA0E-245D0BBF2E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85058"/>
          <a:ext cx="3575956" cy="475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27</xdr:row>
      <xdr:rowOff>1</xdr:rowOff>
    </xdr:from>
    <xdr:to>
      <xdr:col>7</xdr:col>
      <xdr:colOff>588641</xdr:colOff>
      <xdr:row>47</xdr:row>
      <xdr:rowOff>160020</xdr:rowOff>
    </xdr:to>
    <xdr:pic>
      <xdr:nvPicPr>
        <xdr:cNvPr id="4" name="Picture 3">
          <a:extLst>
            <a:ext uri="{FF2B5EF4-FFF2-40B4-BE49-F238E27FC236}">
              <a16:creationId xmlns:a16="http://schemas.microsoft.com/office/drawing/2014/main" id="{639F86BC-D3C8-DB68-A7A4-46C749E115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4937761"/>
          <a:ext cx="5175880" cy="3817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467357</xdr:colOff>
      <xdr:row>42</xdr:row>
      <xdr:rowOff>168729</xdr:rowOff>
    </xdr:to>
    <xdr:pic>
      <xdr:nvPicPr>
        <xdr:cNvPr id="3" name="Picture 2">
          <a:extLst>
            <a:ext uri="{FF2B5EF4-FFF2-40B4-BE49-F238E27FC236}">
              <a16:creationId xmlns:a16="http://schemas.microsoft.com/office/drawing/2014/main" id="{A131B22B-CB16-C538-B2F4-498B2F1C3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53757" cy="794112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10886</xdr:colOff>
      <xdr:row>0</xdr:row>
      <xdr:rowOff>112125</xdr:rowOff>
    </xdr:from>
    <xdr:to>
      <xdr:col>8</xdr:col>
      <xdr:colOff>394363</xdr:colOff>
      <xdr:row>38</xdr:row>
      <xdr:rowOff>101239</xdr:rowOff>
    </xdr:to>
    <xdr:pic>
      <xdr:nvPicPr>
        <xdr:cNvPr id="3" name="Picture 2">
          <a:extLst>
            <a:ext uri="{FF2B5EF4-FFF2-40B4-BE49-F238E27FC236}">
              <a16:creationId xmlns:a16="http://schemas.microsoft.com/office/drawing/2014/main" id="{AE624BFA-B8ED-C556-E6B7-704477560A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6" y="112125"/>
          <a:ext cx="5260277" cy="702128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3</xdr:row>
      <xdr:rowOff>179615</xdr:rowOff>
    </xdr:from>
    <xdr:to>
      <xdr:col>10</xdr:col>
      <xdr:colOff>311691</xdr:colOff>
      <xdr:row>29</xdr:row>
      <xdr:rowOff>173084</xdr:rowOff>
    </xdr:to>
    <xdr:pic>
      <xdr:nvPicPr>
        <xdr:cNvPr id="3" name="Picture 2">
          <a:extLst>
            <a:ext uri="{FF2B5EF4-FFF2-40B4-BE49-F238E27FC236}">
              <a16:creationId xmlns:a16="http://schemas.microsoft.com/office/drawing/2014/main" id="{031AB21D-4E24-205F-17C9-0EE4BBC1FF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734786"/>
          <a:ext cx="6407690" cy="48049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13</xdr:col>
      <xdr:colOff>228600</xdr:colOff>
      <xdr:row>33</xdr:row>
      <xdr:rowOff>8625</xdr:rowOff>
    </xdr:to>
    <xdr:pic>
      <xdr:nvPicPr>
        <xdr:cNvPr id="3" name="Picture 2">
          <a:extLst>
            <a:ext uri="{FF2B5EF4-FFF2-40B4-BE49-F238E27FC236}">
              <a16:creationId xmlns:a16="http://schemas.microsoft.com/office/drawing/2014/main" id="{43C487A6-4B30-1766-CEBC-535EC73F0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8153400" cy="6115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0</xdr:colOff>
      <xdr:row>26</xdr:row>
      <xdr:rowOff>0</xdr:rowOff>
    </xdr:to>
    <xdr:pic>
      <xdr:nvPicPr>
        <xdr:cNvPr id="3" name="4CF761F5-6FF5-45B6-B576-1B4665ACE777" descr="IMG_6204.jpeg">
          <a:extLst>
            <a:ext uri="{FF2B5EF4-FFF2-40B4-BE49-F238E27FC236}">
              <a16:creationId xmlns:a16="http://schemas.microsoft.com/office/drawing/2014/main" id="{443DE3F3-DD3A-1465-33B9-921B513E8117}"/>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182880"/>
          <a:ext cx="6096000" cy="457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244804</xdr:colOff>
      <xdr:row>1</xdr:row>
      <xdr:rowOff>162197</xdr:rowOff>
    </xdr:from>
    <xdr:to>
      <xdr:col>20</xdr:col>
      <xdr:colOff>321438</xdr:colOff>
      <xdr:row>20</xdr:row>
      <xdr:rowOff>144780</xdr:rowOff>
    </xdr:to>
    <xdr:pic>
      <xdr:nvPicPr>
        <xdr:cNvPr id="2" name="Picture 1">
          <a:extLst>
            <a:ext uri="{FF2B5EF4-FFF2-40B4-BE49-F238E27FC236}">
              <a16:creationId xmlns:a16="http://schemas.microsoft.com/office/drawing/2014/main" id="{E9F4FD0B-F723-AAC2-C549-3160353076EA}"/>
            </a:ext>
          </a:extLst>
        </xdr:cNvPr>
        <xdr:cNvPicPr>
          <a:picLocks noChangeAspect="1"/>
        </xdr:cNvPicPr>
      </xdr:nvPicPr>
      <xdr:blipFill>
        <a:blip xmlns:r="http://schemas.openxmlformats.org/officeDocument/2006/relationships" r:embed="rId1"/>
        <a:stretch>
          <a:fillRect/>
        </a:stretch>
      </xdr:blipFill>
      <xdr:spPr>
        <a:xfrm>
          <a:off x="13694104" y="345077"/>
          <a:ext cx="5319194" cy="34573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7</xdr:col>
      <xdr:colOff>304800</xdr:colOff>
      <xdr:row>35</xdr:row>
      <xdr:rowOff>60960</xdr:rowOff>
    </xdr:to>
    <xdr:pic>
      <xdr:nvPicPr>
        <xdr:cNvPr id="3" name="8CB5A39F-4BFF-4EC1-8EE6-4A922A55B3C0" descr="IMG_6205.jpeg">
          <a:extLst>
            <a:ext uri="{FF2B5EF4-FFF2-40B4-BE49-F238E27FC236}">
              <a16:creationId xmlns:a16="http://schemas.microsoft.com/office/drawing/2014/main" id="{5F7E8F11-FC9D-E130-E0A0-130CB39BED7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65760"/>
          <a:ext cx="4572000" cy="609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37</xdr:row>
      <xdr:rowOff>0</xdr:rowOff>
    </xdr:from>
    <xdr:to>
      <xdr:col>7</xdr:col>
      <xdr:colOff>304800</xdr:colOff>
      <xdr:row>70</xdr:row>
      <xdr:rowOff>60960</xdr:rowOff>
    </xdr:to>
    <xdr:pic>
      <xdr:nvPicPr>
        <xdr:cNvPr id="5" name="69D29517-F7F7-42E2-8383-37A85DB6153E" descr="IMG_6206.jpeg">
          <a:extLst>
            <a:ext uri="{FF2B5EF4-FFF2-40B4-BE49-F238E27FC236}">
              <a16:creationId xmlns:a16="http://schemas.microsoft.com/office/drawing/2014/main" id="{AF11B007-39F5-CC7B-FC59-2FE00AD57085}"/>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6766560"/>
          <a:ext cx="4572000" cy="609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511629</xdr:colOff>
      <xdr:row>2</xdr:row>
      <xdr:rowOff>54428</xdr:rowOff>
    </xdr:from>
    <xdr:to>
      <xdr:col>2</xdr:col>
      <xdr:colOff>51163</xdr:colOff>
      <xdr:row>5</xdr:row>
      <xdr:rowOff>93494</xdr:rowOff>
    </xdr:to>
    <xdr:pic>
      <xdr:nvPicPr>
        <xdr:cNvPr id="3" name="Picture 2">
          <a:extLst>
            <a:ext uri="{FF2B5EF4-FFF2-40B4-BE49-F238E27FC236}">
              <a16:creationId xmlns:a16="http://schemas.microsoft.com/office/drawing/2014/main" id="{334C9965-109B-892C-6DD6-3F82E2C5E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629" y="424542"/>
          <a:ext cx="1117963" cy="594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185056</xdr:rowOff>
    </xdr:from>
    <xdr:to>
      <xdr:col>5</xdr:col>
      <xdr:colOff>70552</xdr:colOff>
      <xdr:row>4</xdr:row>
      <xdr:rowOff>179613</xdr:rowOff>
    </xdr:to>
    <xdr:pic>
      <xdr:nvPicPr>
        <xdr:cNvPr id="4" name="Picture 3">
          <a:extLst>
            <a:ext uri="{FF2B5EF4-FFF2-40B4-BE49-F238E27FC236}">
              <a16:creationId xmlns:a16="http://schemas.microsoft.com/office/drawing/2014/main" id="{17D96BDB-924F-B35B-A824-F6D5D495B2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88029" y="370113"/>
          <a:ext cx="1289752" cy="549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xdr:row>
      <xdr:rowOff>185056</xdr:rowOff>
    </xdr:from>
    <xdr:to>
      <xdr:col>7</xdr:col>
      <xdr:colOff>249330</xdr:colOff>
      <xdr:row>5</xdr:row>
      <xdr:rowOff>70756</xdr:rowOff>
    </xdr:to>
    <xdr:pic>
      <xdr:nvPicPr>
        <xdr:cNvPr id="5" name="Picture 4">
          <a:extLst>
            <a:ext uri="{FF2B5EF4-FFF2-40B4-BE49-F238E27FC236}">
              <a16:creationId xmlns:a16="http://schemas.microsoft.com/office/drawing/2014/main" id="{2C325B2C-C195-C6C5-E393-F19CA3F8F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7229" y="370113"/>
          <a:ext cx="1468530" cy="625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0</xdr:row>
      <xdr:rowOff>0</xdr:rowOff>
    </xdr:from>
    <xdr:to>
      <xdr:col>19</xdr:col>
      <xdr:colOff>544191</xdr:colOff>
      <xdr:row>39</xdr:row>
      <xdr:rowOff>92528</xdr:rowOff>
    </xdr:to>
    <xdr:pic>
      <xdr:nvPicPr>
        <xdr:cNvPr id="3" name="892EFFF7-822D-4565-899B-EEAEA14D7606" descr="IMG_6507.jpeg">
          <a:extLst>
            <a:ext uri="{FF2B5EF4-FFF2-40B4-BE49-F238E27FC236}">
              <a16:creationId xmlns:a16="http://schemas.microsoft.com/office/drawing/2014/main" id="{773B0C78-C8CD-CBE5-8387-9F27B4027F9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705600" y="0"/>
          <a:ext cx="5420991" cy="7309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31</xdr:row>
      <xdr:rowOff>92529</xdr:rowOff>
    </xdr:to>
    <xdr:pic>
      <xdr:nvPicPr>
        <xdr:cNvPr id="5" name="Picture 4">
          <a:extLst>
            <a:ext uri="{FF2B5EF4-FFF2-40B4-BE49-F238E27FC236}">
              <a16:creationId xmlns:a16="http://schemas.microsoft.com/office/drawing/2014/main" id="{9D062A9D-99DE-28CF-3238-EA07B6232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829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13</xdr:col>
      <xdr:colOff>38100</xdr:colOff>
      <xdr:row>31</xdr:row>
      <xdr:rowOff>93618</xdr:rowOff>
    </xdr:to>
    <xdr:pic>
      <xdr:nvPicPr>
        <xdr:cNvPr id="5" name="Picture 4">
          <a:extLst>
            <a:ext uri="{FF2B5EF4-FFF2-40B4-BE49-F238E27FC236}">
              <a16:creationId xmlns:a16="http://schemas.microsoft.com/office/drawing/2014/main" id="{C0B04031-370E-001B-2370-49C467F4AD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7772400" cy="58303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348343</xdr:colOff>
      <xdr:row>0</xdr:row>
      <xdr:rowOff>0</xdr:rowOff>
    </xdr:from>
    <xdr:to>
      <xdr:col>13</xdr:col>
      <xdr:colOff>195943</xdr:colOff>
      <xdr:row>31</xdr:row>
      <xdr:rowOff>93618</xdr:rowOff>
    </xdr:to>
    <xdr:pic>
      <xdr:nvPicPr>
        <xdr:cNvPr id="5" name="Picture 4">
          <a:extLst>
            <a:ext uri="{FF2B5EF4-FFF2-40B4-BE49-F238E27FC236}">
              <a16:creationId xmlns:a16="http://schemas.microsoft.com/office/drawing/2014/main" id="{C3F02F42-845B-3DF7-5990-DD131F10BF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8343" y="0"/>
          <a:ext cx="7772400" cy="58303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3"/>
  <sheetViews>
    <sheetView tabSelected="1" topLeftCell="A7" workbookViewId="0">
      <selection activeCell="C35" sqref="C35"/>
    </sheetView>
  </sheetViews>
  <sheetFormatPr defaultRowHeight="15"/>
  <cols>
    <col min="1" max="1" width="14.85546875" customWidth="1"/>
    <col min="2" max="2" width="35.7109375" customWidth="1"/>
    <col min="3" max="3" width="54" customWidth="1"/>
    <col min="4" max="4" width="38.85546875" customWidth="1"/>
    <col min="5" max="5" width="22.5703125" customWidth="1"/>
    <col min="6" max="6" width="21.7109375" customWidth="1"/>
    <col min="7" max="7" width="24" customWidth="1"/>
    <col min="8" max="8" width="15.140625" customWidth="1"/>
    <col min="9" max="9" width="33.140625" customWidth="1"/>
    <col min="10" max="10" width="19.85546875" customWidth="1"/>
    <col min="11" max="11" width="28" customWidth="1"/>
    <col min="12" max="12" width="17.28515625" customWidth="1"/>
    <col min="13" max="13" width="31.28515625" customWidth="1"/>
    <col min="14" max="14" width="18.5703125" customWidth="1"/>
    <col min="15" max="15" width="20.140625" customWidth="1"/>
    <col min="16" max="16" width="22" customWidth="1"/>
    <col min="17" max="17" width="23" customWidth="1"/>
    <col min="18" max="18" width="33.85546875" customWidth="1"/>
    <col min="19" max="19" width="16.28515625" customWidth="1"/>
    <col min="20" max="20" width="15.85546875" customWidth="1"/>
  </cols>
  <sheetData>
    <row r="1" spans="1:21">
      <c r="A1" s="11" t="s">
        <v>0</v>
      </c>
    </row>
    <row r="2" spans="1:21">
      <c r="A2" t="s">
        <v>345</v>
      </c>
      <c r="B2" s="28">
        <v>1</v>
      </c>
      <c r="C2" s="28">
        <v>2</v>
      </c>
      <c r="D2" s="28">
        <v>3</v>
      </c>
      <c r="E2" s="28">
        <v>4</v>
      </c>
      <c r="F2" s="28">
        <v>5</v>
      </c>
      <c r="G2" s="28">
        <v>6</v>
      </c>
      <c r="H2" s="28">
        <v>7</v>
      </c>
      <c r="I2" s="28">
        <v>8</v>
      </c>
      <c r="J2" s="28">
        <v>9</v>
      </c>
      <c r="K2" s="28">
        <v>10</v>
      </c>
      <c r="L2" s="28">
        <v>11</v>
      </c>
      <c r="M2" s="28">
        <v>12</v>
      </c>
      <c r="N2" s="28">
        <v>13</v>
      </c>
      <c r="O2" s="28">
        <v>14</v>
      </c>
      <c r="P2" s="28">
        <v>15</v>
      </c>
      <c r="Q2" s="28">
        <v>16</v>
      </c>
      <c r="R2" s="28">
        <v>17</v>
      </c>
      <c r="S2" s="28">
        <v>18</v>
      </c>
      <c r="T2" s="28">
        <v>19</v>
      </c>
      <c r="U2">
        <v>20</v>
      </c>
    </row>
    <row r="3" spans="1:21">
      <c r="A3" s="11" t="s">
        <v>28</v>
      </c>
      <c r="B3" t="s">
        <v>1</v>
      </c>
      <c r="C3" t="s">
        <v>2</v>
      </c>
      <c r="D3" t="s">
        <v>3</v>
      </c>
      <c r="E3" t="s">
        <v>4</v>
      </c>
      <c r="F3" t="s">
        <v>5</v>
      </c>
      <c r="G3" t="s">
        <v>6</v>
      </c>
      <c r="H3" t="s">
        <v>7</v>
      </c>
      <c r="I3" t="s">
        <v>8</v>
      </c>
      <c r="J3" t="s">
        <v>9</v>
      </c>
      <c r="K3" t="s">
        <v>10</v>
      </c>
      <c r="L3" t="s">
        <v>11</v>
      </c>
      <c r="M3" t="s">
        <v>12</v>
      </c>
      <c r="N3" t="s">
        <v>13</v>
      </c>
      <c r="O3" t="s">
        <v>14</v>
      </c>
      <c r="P3" t="s">
        <v>98</v>
      </c>
      <c r="Q3" t="s">
        <v>15</v>
      </c>
      <c r="R3" t="s">
        <v>151</v>
      </c>
      <c r="S3" t="s">
        <v>16</v>
      </c>
      <c r="T3" t="s">
        <v>17</v>
      </c>
      <c r="U3" t="s">
        <v>18</v>
      </c>
    </row>
    <row r="4" spans="1:21">
      <c r="A4" s="11" t="s">
        <v>29</v>
      </c>
      <c r="B4" t="s">
        <v>19</v>
      </c>
      <c r="C4" t="s">
        <v>19</v>
      </c>
      <c r="D4" t="s">
        <v>19</v>
      </c>
      <c r="E4" t="s">
        <v>19</v>
      </c>
      <c r="F4" t="s">
        <v>19</v>
      </c>
      <c r="G4" t="s">
        <v>20</v>
      </c>
      <c r="H4" t="s">
        <v>20</v>
      </c>
      <c r="I4" t="s">
        <v>21</v>
      </c>
      <c r="J4" t="s">
        <v>21</v>
      </c>
      <c r="K4" t="s">
        <v>21</v>
      </c>
      <c r="L4" t="s">
        <v>21</v>
      </c>
      <c r="M4" t="s">
        <v>21</v>
      </c>
      <c r="N4" t="s">
        <v>22</v>
      </c>
      <c r="O4" t="s">
        <v>23</v>
      </c>
      <c r="P4" t="s">
        <v>99</v>
      </c>
      <c r="Q4" t="s">
        <v>24</v>
      </c>
      <c r="R4" t="s">
        <v>152</v>
      </c>
      <c r="S4" t="s">
        <v>25</v>
      </c>
      <c r="T4" t="s">
        <v>26</v>
      </c>
      <c r="U4" t="s">
        <v>27</v>
      </c>
    </row>
    <row r="5" spans="1:21">
      <c r="A5" s="11" t="s">
        <v>30</v>
      </c>
      <c r="B5" t="s">
        <v>32</v>
      </c>
      <c r="C5" t="s">
        <v>35</v>
      </c>
      <c r="D5" t="s">
        <v>35</v>
      </c>
      <c r="E5" t="s">
        <v>35</v>
      </c>
      <c r="G5" t="s">
        <v>37</v>
      </c>
      <c r="H5" t="s">
        <v>37</v>
      </c>
      <c r="I5" t="s">
        <v>48</v>
      </c>
      <c r="J5" t="s">
        <v>42</v>
      </c>
      <c r="K5" t="s">
        <v>180</v>
      </c>
      <c r="L5" t="s">
        <v>39</v>
      </c>
      <c r="M5" t="s">
        <v>190</v>
      </c>
      <c r="N5" t="s">
        <v>39</v>
      </c>
      <c r="O5" t="s">
        <v>39</v>
      </c>
      <c r="P5" t="s">
        <v>100</v>
      </c>
      <c r="Q5" t="s">
        <v>148</v>
      </c>
      <c r="R5" t="s">
        <v>153</v>
      </c>
    </row>
    <row r="6" spans="1:21">
      <c r="A6" s="11" t="s">
        <v>31</v>
      </c>
      <c r="B6" s="28">
        <v>1</v>
      </c>
      <c r="C6" s="28">
        <v>1</v>
      </c>
      <c r="D6" s="28">
        <v>1</v>
      </c>
      <c r="E6" s="28">
        <v>1</v>
      </c>
      <c r="I6" t="s">
        <v>46</v>
      </c>
      <c r="J6" t="s">
        <v>178</v>
      </c>
      <c r="K6" t="s">
        <v>49</v>
      </c>
      <c r="L6" t="s">
        <v>40</v>
      </c>
      <c r="M6" t="s">
        <v>187</v>
      </c>
      <c r="N6" t="s">
        <v>43</v>
      </c>
      <c r="P6" t="s">
        <v>101</v>
      </c>
      <c r="Q6" t="s">
        <v>73</v>
      </c>
      <c r="R6" t="s">
        <v>154</v>
      </c>
    </row>
    <row r="7" spans="1:21">
      <c r="A7" s="11" t="s">
        <v>33</v>
      </c>
      <c r="B7" t="s">
        <v>34</v>
      </c>
      <c r="C7" t="s">
        <v>36</v>
      </c>
      <c r="D7" t="s">
        <v>36</v>
      </c>
      <c r="E7" t="s">
        <v>36</v>
      </c>
      <c r="G7" t="s">
        <v>38</v>
      </c>
      <c r="H7" t="s">
        <v>53</v>
      </c>
      <c r="I7" t="s">
        <v>47</v>
      </c>
      <c r="J7" t="s">
        <v>48</v>
      </c>
      <c r="K7" t="s">
        <v>50</v>
      </c>
      <c r="L7" t="s">
        <v>41</v>
      </c>
      <c r="M7" t="s">
        <v>188</v>
      </c>
      <c r="N7" t="s">
        <v>34</v>
      </c>
      <c r="O7" t="s">
        <v>44</v>
      </c>
      <c r="Q7" t="s">
        <v>76</v>
      </c>
      <c r="R7" t="s">
        <v>155</v>
      </c>
    </row>
    <row r="8" spans="1:21">
      <c r="J8" t="s">
        <v>176</v>
      </c>
      <c r="K8" t="s">
        <v>51</v>
      </c>
      <c r="M8" t="s">
        <v>189</v>
      </c>
      <c r="Q8" t="s">
        <v>74</v>
      </c>
      <c r="R8" t="s">
        <v>156</v>
      </c>
    </row>
    <row r="9" spans="1:21">
      <c r="A9" t="s">
        <v>97</v>
      </c>
      <c r="J9" t="s">
        <v>54</v>
      </c>
      <c r="K9" t="s">
        <v>52</v>
      </c>
      <c r="Q9" t="s">
        <v>83</v>
      </c>
      <c r="R9" t="s">
        <v>158</v>
      </c>
    </row>
    <row r="10" spans="1:21">
      <c r="A10" t="s">
        <v>90</v>
      </c>
      <c r="B10" t="s">
        <v>91</v>
      </c>
      <c r="C10" t="s">
        <v>94</v>
      </c>
      <c r="Q10" t="s">
        <v>75</v>
      </c>
      <c r="R10" t="s">
        <v>157</v>
      </c>
    </row>
    <row r="11" spans="1:21">
      <c r="B11" t="s">
        <v>92</v>
      </c>
      <c r="C11" t="s">
        <v>93</v>
      </c>
      <c r="Q11" t="s">
        <v>79</v>
      </c>
    </row>
    <row r="12" spans="1:21">
      <c r="B12" t="s">
        <v>96</v>
      </c>
      <c r="C12" t="s">
        <v>95</v>
      </c>
      <c r="Q12" t="s">
        <v>77</v>
      </c>
    </row>
    <row r="13" spans="1:21">
      <c r="H13" s="11" t="s">
        <v>90</v>
      </c>
      <c r="Q13" t="s">
        <v>82</v>
      </c>
    </row>
    <row r="14" spans="1:21">
      <c r="A14" s="11" t="s">
        <v>55</v>
      </c>
      <c r="E14" s="11" t="s">
        <v>102</v>
      </c>
      <c r="F14" t="s">
        <v>103</v>
      </c>
      <c r="H14" s="11" t="s">
        <v>161</v>
      </c>
      <c r="J14" t="s">
        <v>159</v>
      </c>
      <c r="K14" t="s">
        <v>195</v>
      </c>
      <c r="L14" t="s">
        <v>160</v>
      </c>
      <c r="Q14" t="s">
        <v>149</v>
      </c>
    </row>
    <row r="15" spans="1:21">
      <c r="F15" t="s">
        <v>104</v>
      </c>
      <c r="H15" s="28">
        <v>1</v>
      </c>
      <c r="I15" t="s">
        <v>162</v>
      </c>
      <c r="J15" s="28">
        <v>1</v>
      </c>
      <c r="L15" s="28">
        <v>1</v>
      </c>
      <c r="Q15" t="s">
        <v>78</v>
      </c>
    </row>
    <row r="16" spans="1:21">
      <c r="A16" s="28">
        <v>1</v>
      </c>
      <c r="B16" t="s">
        <v>527</v>
      </c>
      <c r="C16" t="s">
        <v>109</v>
      </c>
      <c r="F16" t="s">
        <v>105</v>
      </c>
      <c r="H16" s="28">
        <v>2</v>
      </c>
      <c r="I16" t="s">
        <v>163</v>
      </c>
      <c r="J16" s="28">
        <v>1</v>
      </c>
      <c r="L16" s="28">
        <v>1</v>
      </c>
      <c r="Q16" t="s">
        <v>81</v>
      </c>
    </row>
    <row r="17" spans="1:17">
      <c r="A17" s="28"/>
      <c r="C17" t="s">
        <v>84</v>
      </c>
      <c r="F17" t="s">
        <v>106</v>
      </c>
      <c r="H17" s="28">
        <v>3</v>
      </c>
      <c r="I17" t="s">
        <v>164</v>
      </c>
      <c r="J17" s="28">
        <v>1</v>
      </c>
      <c r="Q17" t="s">
        <v>80</v>
      </c>
    </row>
    <row r="18" spans="1:17">
      <c r="A18" s="28"/>
      <c r="C18" t="s">
        <v>56</v>
      </c>
      <c r="F18" t="s">
        <v>107</v>
      </c>
      <c r="H18" s="28">
        <v>4</v>
      </c>
      <c r="I18" t="s">
        <v>165</v>
      </c>
      <c r="J18" s="28">
        <v>1</v>
      </c>
      <c r="Q18" t="s">
        <v>150</v>
      </c>
    </row>
    <row r="19" spans="1:17">
      <c r="A19" s="28"/>
      <c r="C19" t="s">
        <v>57</v>
      </c>
      <c r="F19" t="s">
        <v>108</v>
      </c>
      <c r="H19" s="28">
        <v>5</v>
      </c>
      <c r="I19" t="s">
        <v>166</v>
      </c>
      <c r="J19" s="28"/>
    </row>
    <row r="20" spans="1:17">
      <c r="A20" s="28"/>
      <c r="H20" s="28">
        <v>6</v>
      </c>
      <c r="I20" t="s">
        <v>167</v>
      </c>
      <c r="J20" s="28"/>
    </row>
    <row r="21" spans="1:17">
      <c r="A21" s="28">
        <v>2</v>
      </c>
      <c r="B21" t="s">
        <v>449</v>
      </c>
      <c r="C21" t="s">
        <v>450</v>
      </c>
      <c r="H21" s="28">
        <v>7</v>
      </c>
      <c r="I21" t="s">
        <v>168</v>
      </c>
      <c r="J21" s="28"/>
    </row>
    <row r="22" spans="1:17">
      <c r="A22" s="28"/>
      <c r="H22" s="28">
        <v>8</v>
      </c>
      <c r="I22" t="s">
        <v>169</v>
      </c>
      <c r="J22" s="28"/>
    </row>
    <row r="23" spans="1:17">
      <c r="A23" s="28">
        <v>3</v>
      </c>
      <c r="B23" t="s">
        <v>58</v>
      </c>
      <c r="C23" t="s">
        <v>59</v>
      </c>
      <c r="D23" s="11" t="s">
        <v>526</v>
      </c>
      <c r="E23" s="11"/>
      <c r="H23" s="28">
        <v>9</v>
      </c>
      <c r="I23" t="s">
        <v>170</v>
      </c>
      <c r="J23" s="28"/>
    </row>
    <row r="24" spans="1:17">
      <c r="A24" s="28"/>
      <c r="C24" t="s">
        <v>110</v>
      </c>
      <c r="H24" s="28">
        <v>10</v>
      </c>
      <c r="I24" t="s">
        <v>171</v>
      </c>
      <c r="J24" s="28"/>
    </row>
    <row r="25" spans="1:17">
      <c r="A25" s="28">
        <v>4</v>
      </c>
      <c r="B25" t="s">
        <v>60</v>
      </c>
      <c r="C25" t="s">
        <v>61</v>
      </c>
      <c r="H25" s="28">
        <v>11</v>
      </c>
      <c r="I25" t="s">
        <v>172</v>
      </c>
      <c r="J25" s="28"/>
    </row>
    <row r="26" spans="1:17">
      <c r="A26" s="28"/>
      <c r="B26" t="s">
        <v>523</v>
      </c>
      <c r="C26" t="s">
        <v>524</v>
      </c>
      <c r="H26" s="28">
        <v>12</v>
      </c>
      <c r="I26" t="s">
        <v>173</v>
      </c>
      <c r="J26" s="28"/>
    </row>
    <row r="27" spans="1:17">
      <c r="A27" s="28"/>
      <c r="B27" t="s">
        <v>62</v>
      </c>
      <c r="C27" t="s">
        <v>63</v>
      </c>
      <c r="H27" s="28">
        <v>13</v>
      </c>
      <c r="I27" t="s">
        <v>174</v>
      </c>
      <c r="J27" s="28"/>
    </row>
    <row r="28" spans="1:17">
      <c r="H28" s="28">
        <v>14</v>
      </c>
      <c r="I28" t="s">
        <v>175</v>
      </c>
      <c r="J28" s="28"/>
    </row>
    <row r="29" spans="1:17">
      <c r="B29" t="s">
        <v>65</v>
      </c>
      <c r="C29" t="s">
        <v>64</v>
      </c>
      <c r="H29" s="28">
        <v>15</v>
      </c>
      <c r="I29" t="s">
        <v>177</v>
      </c>
      <c r="J29" s="28"/>
    </row>
    <row r="30" spans="1:17">
      <c r="H30" s="28">
        <v>16</v>
      </c>
      <c r="I30" t="s">
        <v>176</v>
      </c>
      <c r="J30" s="28"/>
    </row>
    <row r="31" spans="1:17">
      <c r="B31" t="s">
        <v>66</v>
      </c>
      <c r="H31" s="28">
        <v>17</v>
      </c>
      <c r="I31" t="s">
        <v>179</v>
      </c>
      <c r="J31" s="28"/>
    </row>
    <row r="32" spans="1:17">
      <c r="B32" t="s">
        <v>111</v>
      </c>
      <c r="H32" s="28">
        <v>18</v>
      </c>
      <c r="I32" t="s">
        <v>181</v>
      </c>
      <c r="J32" s="28">
        <v>1</v>
      </c>
    </row>
    <row r="33" spans="2:10">
      <c r="B33" t="s">
        <v>67</v>
      </c>
      <c r="H33" s="28">
        <v>19</v>
      </c>
      <c r="I33" t="s">
        <v>182</v>
      </c>
      <c r="J33" s="28">
        <v>1</v>
      </c>
    </row>
    <row r="34" spans="2:10">
      <c r="H34" s="28">
        <v>20</v>
      </c>
      <c r="I34" t="s">
        <v>183</v>
      </c>
      <c r="J34" s="28">
        <v>1</v>
      </c>
    </row>
    <row r="35" spans="2:10">
      <c r="B35" t="s">
        <v>68</v>
      </c>
      <c r="C35" t="s">
        <v>69</v>
      </c>
      <c r="H35" s="28">
        <v>21</v>
      </c>
      <c r="I35" t="s">
        <v>184</v>
      </c>
      <c r="J35" s="28"/>
    </row>
    <row r="36" spans="2:10">
      <c r="C36" t="s">
        <v>70</v>
      </c>
      <c r="H36" s="28">
        <v>22</v>
      </c>
      <c r="I36" t="s">
        <v>185</v>
      </c>
      <c r="J36" s="28"/>
    </row>
    <row r="37" spans="2:10">
      <c r="C37" t="s">
        <v>71</v>
      </c>
      <c r="H37" s="28">
        <v>23</v>
      </c>
      <c r="I37" t="s">
        <v>186</v>
      </c>
      <c r="J37" s="28"/>
    </row>
    <row r="38" spans="2:10">
      <c r="C38" t="s">
        <v>72</v>
      </c>
      <c r="H38" s="28">
        <v>24</v>
      </c>
      <c r="I38" t="s">
        <v>191</v>
      </c>
      <c r="J38" s="28"/>
    </row>
    <row r="39" spans="2:10">
      <c r="B39" t="s">
        <v>85</v>
      </c>
      <c r="H39" s="28">
        <v>25</v>
      </c>
      <c r="I39" t="s">
        <v>192</v>
      </c>
      <c r="J39" s="28"/>
    </row>
    <row r="40" spans="2:10">
      <c r="H40" s="28">
        <v>26</v>
      </c>
      <c r="I40" t="s">
        <v>194</v>
      </c>
      <c r="J40" s="28"/>
    </row>
    <row r="41" spans="2:10">
      <c r="H41" s="28">
        <v>27</v>
      </c>
      <c r="I41" t="s">
        <v>193</v>
      </c>
      <c r="J41" s="28"/>
    </row>
    <row r="42" spans="2:10">
      <c r="H42" s="28">
        <v>28</v>
      </c>
      <c r="I42" t="s">
        <v>247</v>
      </c>
      <c r="J42" s="28"/>
    </row>
    <row r="43" spans="2:10">
      <c r="H43" s="28">
        <v>29</v>
      </c>
      <c r="I43" t="s">
        <v>248</v>
      </c>
      <c r="J43" s="28"/>
    </row>
    <row r="44" spans="2:10">
      <c r="H44" s="28">
        <v>30</v>
      </c>
      <c r="I44" t="s">
        <v>249</v>
      </c>
      <c r="J44" s="28"/>
    </row>
    <row r="45" spans="2:10">
      <c r="H45" s="28">
        <v>31</v>
      </c>
      <c r="I45" t="s">
        <v>250</v>
      </c>
      <c r="J45" s="28"/>
    </row>
    <row r="46" spans="2:10">
      <c r="H46" s="28">
        <v>32</v>
      </c>
      <c r="J46" s="28"/>
    </row>
    <row r="47" spans="2:10">
      <c r="J47" s="28"/>
    </row>
    <row r="50" spans="1:16">
      <c r="A50" t="s">
        <v>86</v>
      </c>
      <c r="B50" s="29" t="s">
        <v>88</v>
      </c>
      <c r="C50" s="29" t="s">
        <v>112</v>
      </c>
      <c r="D50" s="29" t="s">
        <v>87</v>
      </c>
      <c r="E50" s="29" t="s">
        <v>113</v>
      </c>
      <c r="F50" s="29" t="s">
        <v>114</v>
      </c>
      <c r="G50" s="29" t="s">
        <v>115</v>
      </c>
      <c r="H50" s="29" t="s">
        <v>117</v>
      </c>
      <c r="I50" s="29" t="s">
        <v>118</v>
      </c>
      <c r="J50" s="29" t="s">
        <v>119</v>
      </c>
      <c r="K50" s="29" t="s">
        <v>120</v>
      </c>
      <c r="L50" s="29" t="s">
        <v>121</v>
      </c>
      <c r="M50" s="29" t="s">
        <v>122</v>
      </c>
      <c r="N50" s="29" t="s">
        <v>141</v>
      </c>
      <c r="O50" s="29" t="s">
        <v>142</v>
      </c>
      <c r="P50" t="s">
        <v>89</v>
      </c>
    </row>
    <row r="51" spans="1:16">
      <c r="B51" s="30"/>
      <c r="C51" s="30"/>
      <c r="D51" s="30"/>
      <c r="E51" s="30"/>
      <c r="F51" s="30" t="s">
        <v>116</v>
      </c>
      <c r="G51" s="30" t="s">
        <v>116</v>
      </c>
      <c r="H51" s="30" t="s">
        <v>123</v>
      </c>
      <c r="I51" s="30" t="s">
        <v>42</v>
      </c>
      <c r="J51" s="30" t="s">
        <v>128</v>
      </c>
      <c r="K51" s="30" t="s">
        <v>46</v>
      </c>
      <c r="L51" s="30" t="s">
        <v>132</v>
      </c>
      <c r="M51" s="30" t="s">
        <v>135</v>
      </c>
      <c r="N51" s="30" t="s">
        <v>138</v>
      </c>
      <c r="O51" s="30" t="s">
        <v>143</v>
      </c>
    </row>
    <row r="52" spans="1:16">
      <c r="B52" s="30"/>
      <c r="C52" s="30"/>
      <c r="D52" s="30"/>
      <c r="E52" s="30"/>
      <c r="F52" s="30"/>
      <c r="G52" s="30"/>
      <c r="H52" s="30" t="s">
        <v>124</v>
      </c>
      <c r="I52" s="30" t="s">
        <v>126</v>
      </c>
      <c r="J52" s="30" t="s">
        <v>129</v>
      </c>
      <c r="K52" s="30" t="s">
        <v>130</v>
      </c>
      <c r="L52" s="30" t="s">
        <v>133</v>
      </c>
      <c r="M52" s="30" t="s">
        <v>136</v>
      </c>
      <c r="N52" s="30" t="s">
        <v>139</v>
      </c>
      <c r="O52" s="30" t="s">
        <v>144</v>
      </c>
    </row>
    <row r="53" spans="1:16">
      <c r="B53" s="30"/>
      <c r="C53" s="30"/>
      <c r="D53" s="30"/>
      <c r="E53" s="30"/>
      <c r="F53" s="30"/>
      <c r="G53" s="30"/>
      <c r="H53" s="30" t="s">
        <v>125</v>
      </c>
      <c r="I53" s="30" t="s">
        <v>127</v>
      </c>
      <c r="J53" s="30" t="s">
        <v>47</v>
      </c>
      <c r="K53" s="30" t="s">
        <v>131</v>
      </c>
      <c r="L53" s="30" t="s">
        <v>134</v>
      </c>
      <c r="M53" s="30" t="s">
        <v>137</v>
      </c>
      <c r="N53" s="30" t="s">
        <v>140</v>
      </c>
      <c r="O53" s="30" t="s">
        <v>145</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FB7D6-5DE4-446D-9DC0-F6740406CAF0}">
  <dimension ref="A1"/>
  <sheetViews>
    <sheetView topLeftCell="A10" workbookViewId="0"/>
  </sheetViews>
  <sheetFormatPr defaultRowHeight="1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6F9F-2865-4AB2-873F-37FB6C5713C9}">
  <dimension ref="A1"/>
  <sheetViews>
    <sheetView workbookViewId="0">
      <selection activeCell="P22" sqref="P22"/>
    </sheetView>
  </sheetViews>
  <sheetFormatPr defaultRowHeight="1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5667-1659-49FA-96D3-E37E51E1E617}">
  <dimension ref="A1"/>
  <sheetViews>
    <sheetView workbookViewId="0">
      <selection activeCell="O22" sqref="O22"/>
    </sheetView>
  </sheetViews>
  <sheetFormatPr defaultRowHeight="1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2EBB8-47FE-4B29-875C-DD6CD32B1CF1}">
  <dimension ref="A1"/>
  <sheetViews>
    <sheetView workbookViewId="0">
      <selection activeCell="S31" sqref="S31"/>
    </sheetView>
  </sheetViews>
  <sheetFormatPr defaultRowHeight="1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8BF11-8DF2-4D3A-9492-EC2A3FF8D717}">
  <dimension ref="A1"/>
  <sheetViews>
    <sheetView workbookViewId="0">
      <selection activeCell="H14" sqref="H14"/>
    </sheetView>
  </sheetViews>
  <sheetFormatPr defaultRowHeight="1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B67D-88EE-4404-AD58-C8E3E6219017}">
  <dimension ref="A1"/>
  <sheetViews>
    <sheetView topLeftCell="A5" workbookViewId="0"/>
  </sheetViews>
  <sheetFormatPr defaultRowHeight="1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37BA8-C962-4BE5-94FC-C7ECC13AEF78}">
  <dimension ref="A1"/>
  <sheetViews>
    <sheetView workbookViewId="0">
      <selection activeCell="O17" sqref="O17"/>
    </sheetView>
  </sheetViews>
  <sheetFormatPr defaultRowHeight="15"/>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C8BB-07F4-4D2F-ADAD-7A39FDB44F95}">
  <dimension ref="A1"/>
  <sheetViews>
    <sheetView workbookViewId="0">
      <selection activeCell="M18" sqref="M18"/>
    </sheetView>
  </sheetViews>
  <sheetFormatPr defaultRowHeight="1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1D10-8702-40A7-821D-D9F3C8538B36}">
  <dimension ref="A1"/>
  <sheetViews>
    <sheetView workbookViewId="0">
      <selection activeCell="O14" sqref="O14"/>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4138-D8DD-47F9-94C3-CE6E41FB01BE}">
  <dimension ref="A2:F21"/>
  <sheetViews>
    <sheetView workbookViewId="0">
      <selection activeCell="F17" sqref="F17"/>
    </sheetView>
  </sheetViews>
  <sheetFormatPr defaultRowHeight="15"/>
  <cols>
    <col min="1" max="1" width="34.7109375" customWidth="1"/>
    <col min="2" max="2" width="52.7109375" customWidth="1"/>
    <col min="3" max="3" width="13.42578125" customWidth="1"/>
    <col min="4" max="4" width="14.7109375" customWidth="1"/>
    <col min="5" max="5" width="13.140625" customWidth="1"/>
    <col min="6" max="6" width="18.140625" customWidth="1"/>
  </cols>
  <sheetData>
    <row r="2" spans="1:6">
      <c r="A2" s="11" t="s">
        <v>346</v>
      </c>
      <c r="B2" s="11"/>
    </row>
    <row r="4" spans="1:6">
      <c r="A4" t="s">
        <v>202</v>
      </c>
      <c r="B4" t="s">
        <v>347</v>
      </c>
      <c r="C4" t="s">
        <v>251</v>
      </c>
      <c r="D4" t="s">
        <v>348</v>
      </c>
      <c r="E4" t="s">
        <v>295</v>
      </c>
      <c r="F4" t="s">
        <v>349</v>
      </c>
    </row>
    <row r="5" spans="1:6">
      <c r="A5" t="s">
        <v>350</v>
      </c>
      <c r="B5" t="s">
        <v>351</v>
      </c>
      <c r="C5">
        <v>599</v>
      </c>
      <c r="D5">
        <v>35</v>
      </c>
      <c r="E5">
        <f>C5*D5</f>
        <v>20965</v>
      </c>
    </row>
    <row r="6" spans="1:6">
      <c r="A6" t="s">
        <v>352</v>
      </c>
      <c r="C6">
        <v>1</v>
      </c>
      <c r="D6">
        <v>1</v>
      </c>
      <c r="E6">
        <v>75000</v>
      </c>
      <c r="F6">
        <f>E6</f>
        <v>75000</v>
      </c>
    </row>
    <row r="7" spans="1:6">
      <c r="A7" t="s">
        <v>353</v>
      </c>
      <c r="B7" t="s">
        <v>354</v>
      </c>
      <c r="C7">
        <v>4</v>
      </c>
      <c r="D7">
        <v>2000</v>
      </c>
      <c r="E7">
        <f>C7*D7</f>
        <v>8000</v>
      </c>
    </row>
    <row r="8" spans="1:6">
      <c r="A8" t="s">
        <v>355</v>
      </c>
      <c r="B8" t="s">
        <v>356</v>
      </c>
      <c r="C8">
        <v>10</v>
      </c>
      <c r="D8">
        <v>400</v>
      </c>
      <c r="E8">
        <f>C8*D8</f>
        <v>4000</v>
      </c>
      <c r="F8">
        <v>2000</v>
      </c>
    </row>
    <row r="9" spans="1:6">
      <c r="A9" t="s">
        <v>357</v>
      </c>
      <c r="B9" t="s">
        <v>358</v>
      </c>
      <c r="C9">
        <v>24</v>
      </c>
      <c r="D9">
        <v>800</v>
      </c>
      <c r="E9">
        <f>C9*D9</f>
        <v>19200</v>
      </c>
      <c r="F9">
        <v>4000</v>
      </c>
    </row>
    <row r="10" spans="1:6">
      <c r="A10" t="s">
        <v>359</v>
      </c>
      <c r="B10" t="s">
        <v>360</v>
      </c>
      <c r="C10">
        <v>2</v>
      </c>
      <c r="D10">
        <v>500</v>
      </c>
      <c r="E10" cm="1">
        <f t="array" ref="E10:E11">C10*D10:D11</f>
        <v>1000</v>
      </c>
    </row>
    <row r="11" spans="1:6">
      <c r="A11" t="s">
        <v>361</v>
      </c>
      <c r="B11" t="s">
        <v>362</v>
      </c>
      <c r="C11">
        <v>6</v>
      </c>
      <c r="D11">
        <v>800</v>
      </c>
      <c r="E11">
        <v>1600</v>
      </c>
    </row>
    <row r="12" spans="1:6">
      <c r="A12" t="s">
        <v>363</v>
      </c>
      <c r="B12" t="s">
        <v>364</v>
      </c>
      <c r="C12">
        <v>6</v>
      </c>
      <c r="D12">
        <v>1500</v>
      </c>
      <c r="E12">
        <f>C12*D12</f>
        <v>9000</v>
      </c>
    </row>
    <row r="13" spans="1:6">
      <c r="A13" t="s">
        <v>365</v>
      </c>
      <c r="B13" t="s">
        <v>366</v>
      </c>
      <c r="C13">
        <v>3</v>
      </c>
      <c r="D13">
        <v>1000</v>
      </c>
      <c r="E13">
        <f>C13*D13</f>
        <v>3000</v>
      </c>
    </row>
    <row r="14" spans="1:6">
      <c r="A14" t="s">
        <v>367</v>
      </c>
      <c r="B14" t="s">
        <v>368</v>
      </c>
      <c r="C14">
        <v>4</v>
      </c>
      <c r="D14">
        <v>1000</v>
      </c>
      <c r="E14">
        <f>C14*D14</f>
        <v>4000</v>
      </c>
      <c r="F14">
        <v>2000</v>
      </c>
    </row>
    <row r="15" spans="1:6">
      <c r="A15" t="s">
        <v>369</v>
      </c>
      <c r="B15" t="s">
        <v>370</v>
      </c>
      <c r="C15">
        <v>6</v>
      </c>
      <c r="D15">
        <v>4000</v>
      </c>
      <c r="E15">
        <f>C15*D15</f>
        <v>24000</v>
      </c>
      <c r="F15">
        <f>E15</f>
        <v>24000</v>
      </c>
    </row>
    <row r="16" spans="1:6">
      <c r="A16" t="s">
        <v>522</v>
      </c>
      <c r="E16">
        <v>40000</v>
      </c>
      <c r="F16">
        <v>40000</v>
      </c>
    </row>
    <row r="17" spans="2:6">
      <c r="B17" t="s">
        <v>525</v>
      </c>
      <c r="C17">
        <v>1</v>
      </c>
      <c r="D17">
        <v>10000</v>
      </c>
      <c r="E17">
        <v>10000</v>
      </c>
    </row>
    <row r="20" spans="2:6">
      <c r="C20" t="s">
        <v>90</v>
      </c>
      <c r="E20">
        <f>SUM(E5:E19)</f>
        <v>219765</v>
      </c>
    </row>
    <row r="21" spans="2:6">
      <c r="C21" t="s">
        <v>371</v>
      </c>
      <c r="F21">
        <f>E20+SUM(F6:F19)</f>
        <v>366765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09DBA-8E8D-48B0-A456-4F8ACB7B798A}">
  <dimension ref="A1:C58"/>
  <sheetViews>
    <sheetView workbookViewId="0">
      <selection activeCell="A8" sqref="A8:XFD8"/>
    </sheetView>
  </sheetViews>
  <sheetFormatPr defaultRowHeight="15"/>
  <cols>
    <col min="1" max="1" width="37.7109375" customWidth="1"/>
    <col min="2" max="2" width="32.7109375" customWidth="1"/>
    <col min="3" max="3" width="28" customWidth="1"/>
  </cols>
  <sheetData>
    <row r="1" spans="1:3" ht="15.75" thickBot="1">
      <c r="A1" s="12" t="s">
        <v>372</v>
      </c>
      <c r="B1" s="13" t="s">
        <v>373</v>
      </c>
      <c r="C1" s="13" t="s">
        <v>374</v>
      </c>
    </row>
    <row r="2" spans="1:3" ht="27" customHeight="1" thickBot="1">
      <c r="A2" s="14" t="s">
        <v>375</v>
      </c>
      <c r="B2" s="15" t="s">
        <v>376</v>
      </c>
      <c r="C2" s="15" t="s">
        <v>377</v>
      </c>
    </row>
    <row r="3" spans="1:3" ht="34.9" customHeight="1" thickBot="1">
      <c r="A3" s="14" t="s">
        <v>378</v>
      </c>
      <c r="B3" s="15" t="s">
        <v>379</v>
      </c>
      <c r="C3" s="15" t="s">
        <v>380</v>
      </c>
    </row>
    <row r="4" spans="1:3" ht="28.15" customHeight="1" thickBot="1">
      <c r="A4" s="14" t="s">
        <v>381</v>
      </c>
      <c r="B4" s="15" t="s">
        <v>382</v>
      </c>
      <c r="C4" s="15" t="s">
        <v>383</v>
      </c>
    </row>
    <row r="5" spans="1:3" ht="45" customHeight="1">
      <c r="A5" s="22" t="s">
        <v>384</v>
      </c>
      <c r="B5" s="25" t="s">
        <v>385</v>
      </c>
      <c r="C5" s="16" t="s">
        <v>386</v>
      </c>
    </row>
    <row r="6" spans="1:3">
      <c r="A6" s="23"/>
      <c r="B6" s="26"/>
      <c r="C6" s="16"/>
    </row>
    <row r="7" spans="1:3" ht="93" customHeight="1" thickBot="1">
      <c r="A7" s="24"/>
      <c r="B7" s="27"/>
      <c r="C7" s="15" t="s">
        <v>387</v>
      </c>
    </row>
    <row r="8" spans="1:3" ht="153.6" customHeight="1" thickBot="1">
      <c r="A8" s="14" t="s">
        <v>388</v>
      </c>
      <c r="B8" s="15" t="s">
        <v>389</v>
      </c>
      <c r="C8" s="15" t="s">
        <v>390</v>
      </c>
    </row>
    <row r="9" spans="1:3" ht="254.45" customHeight="1">
      <c r="A9" s="22" t="s">
        <v>391</v>
      </c>
      <c r="B9" s="25" t="s">
        <v>392</v>
      </c>
      <c r="C9" s="16" t="s">
        <v>393</v>
      </c>
    </row>
    <row r="10" spans="1:3" hidden="1">
      <c r="A10" s="23"/>
      <c r="B10" s="26"/>
      <c r="C10" s="16"/>
    </row>
    <row r="11" spans="1:3" ht="29.25" thickBot="1">
      <c r="A11" s="24"/>
      <c r="B11" s="27"/>
      <c r="C11" s="15" t="s">
        <v>394</v>
      </c>
    </row>
    <row r="12" spans="1:3" ht="15.75" thickBot="1">
      <c r="A12" s="14" t="s">
        <v>395</v>
      </c>
      <c r="B12" s="15"/>
      <c r="C12" s="15" t="s">
        <v>396</v>
      </c>
    </row>
    <row r="13" spans="1:3" ht="15.75" thickBot="1">
      <c r="A13" s="14" t="s">
        <v>397</v>
      </c>
      <c r="B13" s="15"/>
      <c r="C13" s="15">
        <v>2</v>
      </c>
    </row>
    <row r="14" spans="1:3" ht="15.75" thickBot="1">
      <c r="A14" s="14" t="s">
        <v>398</v>
      </c>
      <c r="B14" s="15"/>
      <c r="C14" s="15">
        <v>10</v>
      </c>
    </row>
    <row r="15" spans="1:3" ht="64.900000000000006" customHeight="1" thickBot="1">
      <c r="A15" s="14" t="s">
        <v>399</v>
      </c>
      <c r="B15" s="15" t="s">
        <v>400</v>
      </c>
      <c r="C15" s="15" t="s">
        <v>401</v>
      </c>
    </row>
    <row r="16" spans="1:3" ht="231" customHeight="1">
      <c r="A16" s="22" t="s">
        <v>402</v>
      </c>
      <c r="B16" s="16" t="s">
        <v>403</v>
      </c>
      <c r="C16" s="16" t="s">
        <v>405</v>
      </c>
    </row>
    <row r="17" spans="1:3" ht="28.9" customHeight="1">
      <c r="A17" s="23"/>
      <c r="B17" s="16" t="s">
        <v>404</v>
      </c>
      <c r="C17" s="16" t="s">
        <v>406</v>
      </c>
    </row>
    <row r="18" spans="1:3" ht="29.45" customHeight="1">
      <c r="A18" s="23"/>
      <c r="B18" s="17"/>
      <c r="C18" s="16" t="s">
        <v>407</v>
      </c>
    </row>
    <row r="19" spans="1:3" ht="27" customHeight="1" thickBot="1">
      <c r="A19" s="24"/>
      <c r="B19" s="18"/>
      <c r="C19" s="15" t="s">
        <v>408</v>
      </c>
    </row>
    <row r="20" spans="1:3" ht="51" customHeight="1" thickBot="1">
      <c r="A20" s="14" t="s">
        <v>409</v>
      </c>
      <c r="B20" s="15" t="s">
        <v>410</v>
      </c>
      <c r="C20" s="15" t="s">
        <v>411</v>
      </c>
    </row>
    <row r="21" spans="1:3" ht="15.75" thickBot="1">
      <c r="A21" s="14" t="s">
        <v>412</v>
      </c>
      <c r="B21" s="15" t="s">
        <v>413</v>
      </c>
      <c r="C21" s="15" t="s">
        <v>411</v>
      </c>
    </row>
    <row r="22" spans="1:3" ht="42.6" customHeight="1" thickBot="1">
      <c r="A22" s="14" t="s">
        <v>414</v>
      </c>
      <c r="B22" s="15" t="s">
        <v>415</v>
      </c>
      <c r="C22" s="15" t="s">
        <v>411</v>
      </c>
    </row>
    <row r="23" spans="1:3" ht="104.45" customHeight="1" thickBot="1">
      <c r="A23" s="14" t="s">
        <v>416</v>
      </c>
      <c r="B23" s="15" t="s">
        <v>417</v>
      </c>
      <c r="C23" s="15" t="s">
        <v>418</v>
      </c>
    </row>
    <row r="24" spans="1:3" ht="58.9" customHeight="1" thickBot="1">
      <c r="A24" s="14" t="s">
        <v>419</v>
      </c>
      <c r="B24" s="15" t="s">
        <v>420</v>
      </c>
      <c r="C24" s="15" t="s">
        <v>421</v>
      </c>
    </row>
    <row r="25" spans="1:3" ht="15.75" thickBot="1">
      <c r="A25" s="14" t="s">
        <v>422</v>
      </c>
      <c r="B25" s="15"/>
      <c r="C25" s="15">
        <v>0</v>
      </c>
    </row>
    <row r="26" spans="1:3" ht="15.75" thickBot="1">
      <c r="A26" s="14" t="s">
        <v>423</v>
      </c>
      <c r="B26" s="15"/>
      <c r="C26" s="15">
        <v>0</v>
      </c>
    </row>
    <row r="27" spans="1:3" ht="45" customHeight="1" thickBot="1">
      <c r="A27" s="14" t="s">
        <v>424</v>
      </c>
      <c r="B27" s="15" t="s">
        <v>425</v>
      </c>
      <c r="C27" s="15">
        <v>6</v>
      </c>
    </row>
    <row r="28" spans="1:3" ht="43.15" customHeight="1" thickBot="1">
      <c r="A28" s="14" t="s">
        <v>426</v>
      </c>
      <c r="B28" s="15" t="s">
        <v>427</v>
      </c>
      <c r="C28" s="15" t="s">
        <v>428</v>
      </c>
    </row>
    <row r="29" spans="1:3" ht="51" customHeight="1" thickBot="1">
      <c r="A29" s="14" t="s">
        <v>429</v>
      </c>
      <c r="B29" s="15" t="s">
        <v>430</v>
      </c>
      <c r="C29" s="15" t="s">
        <v>431</v>
      </c>
    </row>
    <row r="30" spans="1:3" ht="68.45" customHeight="1" thickBot="1">
      <c r="A30" s="14" t="s">
        <v>432</v>
      </c>
      <c r="B30" s="15" t="s">
        <v>433</v>
      </c>
      <c r="C30" s="15" t="s">
        <v>434</v>
      </c>
    </row>
    <row r="31" spans="1:3" ht="79.150000000000006" customHeight="1" thickBot="1">
      <c r="A31" s="14" t="s">
        <v>435</v>
      </c>
      <c r="B31" s="15"/>
      <c r="C31" s="15" t="s">
        <v>436</v>
      </c>
    </row>
    <row r="32" spans="1:3" ht="53.45" customHeight="1" thickBot="1">
      <c r="A32" s="14" t="s">
        <v>437</v>
      </c>
      <c r="B32" s="15" t="s">
        <v>438</v>
      </c>
      <c r="C32" s="15" t="s">
        <v>439</v>
      </c>
    </row>
    <row r="33" spans="1:3" ht="80.45" customHeight="1" thickBot="1">
      <c r="A33" s="14" t="s">
        <v>440</v>
      </c>
      <c r="B33" s="15" t="s">
        <v>441</v>
      </c>
      <c r="C33" s="15" t="s">
        <v>442</v>
      </c>
    </row>
    <row r="34" spans="1:3" ht="15.75" thickBot="1">
      <c r="A34" s="19" t="s">
        <v>443</v>
      </c>
      <c r="B34" s="20" t="s">
        <v>444</v>
      </c>
      <c r="C34" s="15" t="s">
        <v>445</v>
      </c>
    </row>
    <row r="35" spans="1:3">
      <c r="A35" s="21"/>
    </row>
    <row r="36" spans="1:3">
      <c r="A36" s="21" t="s">
        <v>446</v>
      </c>
    </row>
    <row r="39" spans="1:3">
      <c r="A39" s="21" t="s">
        <v>446</v>
      </c>
    </row>
    <row r="41" spans="1:3">
      <c r="A41" s="21"/>
    </row>
    <row r="42" spans="1:3">
      <c r="A42" s="21" t="s">
        <v>447</v>
      </c>
    </row>
    <row r="44" spans="1:3">
      <c r="A44" s="21"/>
    </row>
    <row r="45" spans="1:3">
      <c r="A45" s="21"/>
    </row>
    <row r="46" spans="1:3">
      <c r="A46" s="21" t="s">
        <v>448</v>
      </c>
    </row>
    <row r="47" spans="1:3">
      <c r="A47" s="21"/>
    </row>
    <row r="58" spans="1:1">
      <c r="A58" s="21" t="s">
        <v>447</v>
      </c>
    </row>
  </sheetData>
  <mergeCells count="5">
    <mergeCell ref="A5:A7"/>
    <mergeCell ref="B5:B7"/>
    <mergeCell ref="A9:A11"/>
    <mergeCell ref="B9:B11"/>
    <mergeCell ref="A16:A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BB55-8F7D-4801-A9F6-E9417D4042AC}">
  <dimension ref="A1:O12"/>
  <sheetViews>
    <sheetView workbookViewId="0">
      <selection activeCell="N13" sqref="N13"/>
    </sheetView>
  </sheetViews>
  <sheetFormatPr defaultRowHeight="15"/>
  <cols>
    <col min="15" max="15" width="21.5703125" customWidth="1"/>
  </cols>
  <sheetData>
    <row r="1" spans="1:15">
      <c r="A1" t="s">
        <v>245</v>
      </c>
    </row>
    <row r="2" spans="1:15">
      <c r="N2" t="s">
        <v>251</v>
      </c>
      <c r="O2" t="s">
        <v>202</v>
      </c>
    </row>
    <row r="3" spans="1:15">
      <c r="N3">
        <v>1</v>
      </c>
      <c r="O3" t="s">
        <v>252</v>
      </c>
    </row>
    <row r="4" spans="1:15">
      <c r="N4">
        <v>2</v>
      </c>
      <c r="O4" t="s">
        <v>253</v>
      </c>
    </row>
    <row r="5" spans="1:15">
      <c r="N5">
        <v>3</v>
      </c>
      <c r="O5" t="s">
        <v>254</v>
      </c>
    </row>
    <row r="6" spans="1:15">
      <c r="N6">
        <v>4</v>
      </c>
      <c r="O6" t="s">
        <v>255</v>
      </c>
    </row>
    <row r="7" spans="1:15">
      <c r="N7">
        <v>5</v>
      </c>
      <c r="O7" t="s">
        <v>256</v>
      </c>
    </row>
    <row r="8" spans="1:15">
      <c r="N8">
        <v>6</v>
      </c>
      <c r="O8" t="s">
        <v>257</v>
      </c>
    </row>
    <row r="9" spans="1:15">
      <c r="N9">
        <v>7</v>
      </c>
      <c r="O9" t="s">
        <v>258</v>
      </c>
    </row>
    <row r="10" spans="1:15">
      <c r="N10">
        <v>8</v>
      </c>
      <c r="O10" t="s">
        <v>259</v>
      </c>
    </row>
    <row r="11" spans="1:15">
      <c r="N11">
        <v>9</v>
      </c>
      <c r="O11" t="s">
        <v>1</v>
      </c>
    </row>
    <row r="12" spans="1:15">
      <c r="N12">
        <v>10</v>
      </c>
      <c r="O12" t="s">
        <v>215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1FEA-E46C-43AE-8DB6-8A95A1C8C51C}">
  <dimension ref="A1:N64"/>
  <sheetViews>
    <sheetView workbookViewId="0">
      <selection activeCell="A2" sqref="A2"/>
    </sheetView>
  </sheetViews>
  <sheetFormatPr defaultRowHeight="15"/>
  <cols>
    <col min="2" max="2" width="31.28515625" customWidth="1"/>
    <col min="3" max="3" width="34.85546875" customWidth="1"/>
    <col min="4" max="4" width="15.7109375" customWidth="1"/>
    <col min="5" max="5" width="23.42578125" customWidth="1"/>
    <col min="6" max="6" width="19.85546875" customWidth="1"/>
  </cols>
  <sheetData>
    <row r="1" spans="1:12">
      <c r="A1" t="s">
        <v>344</v>
      </c>
    </row>
    <row r="2" spans="1:12">
      <c r="A2" t="s">
        <v>202</v>
      </c>
      <c r="B2" t="s">
        <v>260</v>
      </c>
      <c r="C2" t="s">
        <v>261</v>
      </c>
      <c r="D2" t="s">
        <v>263</v>
      </c>
      <c r="E2" t="s">
        <v>294</v>
      </c>
      <c r="F2" t="s">
        <v>293</v>
      </c>
    </row>
    <row r="3" spans="1:12">
      <c r="A3">
        <v>1</v>
      </c>
      <c r="B3" t="s">
        <v>262</v>
      </c>
      <c r="C3" t="s">
        <v>264</v>
      </c>
      <c r="D3" t="s">
        <v>265</v>
      </c>
      <c r="E3">
        <v>0.5</v>
      </c>
      <c r="F3">
        <v>0.7</v>
      </c>
    </row>
    <row r="4" spans="1:12">
      <c r="A4">
        <v>2</v>
      </c>
      <c r="B4" t="s">
        <v>266</v>
      </c>
      <c r="C4" t="s">
        <v>267</v>
      </c>
      <c r="D4" t="s">
        <v>265</v>
      </c>
      <c r="E4">
        <v>0.5</v>
      </c>
      <c r="F4">
        <v>0.7</v>
      </c>
    </row>
    <row r="5" spans="1:12">
      <c r="A5">
        <v>3</v>
      </c>
      <c r="B5" t="s">
        <v>268</v>
      </c>
      <c r="C5" t="s">
        <v>269</v>
      </c>
      <c r="D5" t="s">
        <v>270</v>
      </c>
      <c r="E5">
        <v>0.5</v>
      </c>
      <c r="F5">
        <v>0.7</v>
      </c>
    </row>
    <row r="6" spans="1:12">
      <c r="A6">
        <v>4</v>
      </c>
      <c r="B6" t="s">
        <v>271</v>
      </c>
      <c r="C6" t="s">
        <v>274</v>
      </c>
      <c r="D6" t="s">
        <v>265</v>
      </c>
      <c r="E6">
        <v>0.5</v>
      </c>
      <c r="F6">
        <v>0.7</v>
      </c>
    </row>
    <row r="7" spans="1:12">
      <c r="A7">
        <v>5</v>
      </c>
      <c r="B7" t="s">
        <v>272</v>
      </c>
      <c r="C7" t="s">
        <v>272</v>
      </c>
      <c r="D7" t="s">
        <v>273</v>
      </c>
      <c r="E7">
        <f>L7</f>
        <v>1</v>
      </c>
      <c r="F7">
        <v>1</v>
      </c>
      <c r="G7" t="s">
        <v>298</v>
      </c>
      <c r="L7">
        <f>0.4*2.5</f>
        <v>1</v>
      </c>
    </row>
    <row r="8" spans="1:12">
      <c r="A8">
        <v>6</v>
      </c>
      <c r="B8" t="s">
        <v>275</v>
      </c>
      <c r="C8" t="s">
        <v>276</v>
      </c>
      <c r="D8" t="s">
        <v>265</v>
      </c>
      <c r="E8">
        <v>0.5</v>
      </c>
      <c r="F8">
        <v>0.7</v>
      </c>
    </row>
    <row r="9" spans="1:12">
      <c r="A9">
        <v>7</v>
      </c>
      <c r="B9" t="s">
        <v>277</v>
      </c>
      <c r="C9" t="s">
        <v>278</v>
      </c>
      <c r="D9" t="s">
        <v>279</v>
      </c>
      <c r="E9" s="1">
        <v>2.7</v>
      </c>
      <c r="F9" s="1">
        <v>2.7</v>
      </c>
      <c r="H9" t="s">
        <v>297</v>
      </c>
    </row>
    <row r="10" spans="1:12">
      <c r="A10">
        <v>8</v>
      </c>
      <c r="B10" t="s">
        <v>280</v>
      </c>
      <c r="C10" t="s">
        <v>281</v>
      </c>
      <c r="D10" t="s">
        <v>265</v>
      </c>
      <c r="E10">
        <v>0.5</v>
      </c>
      <c r="F10">
        <v>0.7</v>
      </c>
    </row>
    <row r="11" spans="1:12">
      <c r="A11">
        <v>9</v>
      </c>
      <c r="B11" t="s">
        <v>282</v>
      </c>
      <c r="C11" t="s">
        <v>283</v>
      </c>
      <c r="D11" t="s">
        <v>265</v>
      </c>
      <c r="E11">
        <v>0.5</v>
      </c>
      <c r="F11">
        <v>0.7</v>
      </c>
    </row>
    <row r="12" spans="1:12">
      <c r="A12">
        <v>10</v>
      </c>
      <c r="B12" t="s">
        <v>284</v>
      </c>
      <c r="C12" t="s">
        <v>284</v>
      </c>
      <c r="D12" t="s">
        <v>285</v>
      </c>
      <c r="E12">
        <f>L12</f>
        <v>1.8599999999999998E-2</v>
      </c>
      <c r="F12">
        <v>0.1</v>
      </c>
      <c r="L12">
        <f>0.31*(60/1000)</f>
        <v>1.8599999999999998E-2</v>
      </c>
    </row>
    <row r="13" spans="1:12">
      <c r="A13">
        <v>11</v>
      </c>
      <c r="B13" t="s">
        <v>286</v>
      </c>
      <c r="C13" t="s">
        <v>287</v>
      </c>
      <c r="D13" t="s">
        <v>265</v>
      </c>
      <c r="E13">
        <v>0.5</v>
      </c>
      <c r="F13">
        <v>0.7</v>
      </c>
    </row>
    <row r="14" spans="1:12">
      <c r="A14">
        <v>12</v>
      </c>
      <c r="B14" t="s">
        <v>288</v>
      </c>
      <c r="C14" t="s">
        <v>289</v>
      </c>
      <c r="D14" t="s">
        <v>290</v>
      </c>
      <c r="E14">
        <f>L14</f>
        <v>9.2999999999999992E-3</v>
      </c>
      <c r="F14">
        <v>0.1</v>
      </c>
      <c r="L14">
        <f>0.31*(30/1000)</f>
        <v>9.2999999999999992E-3</v>
      </c>
    </row>
    <row r="15" spans="1:12">
      <c r="A15">
        <v>13</v>
      </c>
      <c r="B15" t="s">
        <v>291</v>
      </c>
      <c r="C15" t="s">
        <v>292</v>
      </c>
      <c r="D15" t="s">
        <v>265</v>
      </c>
      <c r="E15">
        <v>0.5</v>
      </c>
      <c r="F15">
        <v>0.7</v>
      </c>
    </row>
    <row r="16" spans="1:12">
      <c r="C16" t="s">
        <v>296</v>
      </c>
    </row>
    <row r="17" spans="1:14">
      <c r="D17" t="s">
        <v>295</v>
      </c>
      <c r="E17">
        <f>SUM(E3:E16)</f>
        <v>8.2279</v>
      </c>
      <c r="F17">
        <f>SUM(F3:F16)</f>
        <v>10.199999999999998</v>
      </c>
    </row>
    <row r="25" spans="1:14" ht="23.25">
      <c r="A25" s="2" t="s">
        <v>299</v>
      </c>
      <c r="H25" t="s">
        <v>300</v>
      </c>
    </row>
    <row r="26" spans="1:14" ht="90">
      <c r="A26" s="3" t="s">
        <v>301</v>
      </c>
      <c r="B26" s="3" t="s">
        <v>302</v>
      </c>
      <c r="C26" s="3" t="s">
        <v>303</v>
      </c>
      <c r="D26" s="3" t="s">
        <v>304</v>
      </c>
      <c r="E26" s="3" t="s">
        <v>305</v>
      </c>
      <c r="F26" s="3" t="s">
        <v>306</v>
      </c>
      <c r="G26" s="3" t="s">
        <v>307</v>
      </c>
      <c r="H26" s="3" t="s">
        <v>302</v>
      </c>
      <c r="I26" s="3" t="s">
        <v>303</v>
      </c>
      <c r="J26" s="3" t="s">
        <v>304</v>
      </c>
      <c r="K26" s="3" t="s">
        <v>305</v>
      </c>
      <c r="L26" s="3"/>
      <c r="M26" s="3"/>
      <c r="N26" s="3"/>
    </row>
    <row r="27" spans="1:14">
      <c r="A27" s="3"/>
      <c r="B27" s="3"/>
      <c r="C27" s="3"/>
      <c r="D27" s="3"/>
      <c r="E27" s="3"/>
      <c r="F27" s="3"/>
      <c r="G27" s="3"/>
      <c r="H27" s="3"/>
      <c r="I27" s="3"/>
      <c r="J27" s="3"/>
      <c r="K27" s="3"/>
      <c r="L27" s="3"/>
      <c r="M27" s="3"/>
      <c r="N27" s="3"/>
    </row>
    <row r="28" spans="1:14">
      <c r="A28" t="s">
        <v>308</v>
      </c>
      <c r="B28">
        <v>-6.59</v>
      </c>
      <c r="C28">
        <v>-7.82</v>
      </c>
      <c r="D28">
        <v>-7.82</v>
      </c>
      <c r="E28" s="3">
        <v>-8.35</v>
      </c>
      <c r="F28" s="4"/>
      <c r="G28" t="s">
        <v>309</v>
      </c>
      <c r="H28">
        <v>-6.83</v>
      </c>
      <c r="I28">
        <v>-8.09</v>
      </c>
      <c r="J28">
        <v>-8.09</v>
      </c>
      <c r="K28" s="3"/>
      <c r="L28" s="3"/>
      <c r="M28" s="3"/>
      <c r="N28" s="3"/>
    </row>
    <row r="29" spans="1:14" ht="90">
      <c r="A29" s="3" t="s">
        <v>310</v>
      </c>
      <c r="B29" s="3"/>
      <c r="C29" s="3"/>
      <c r="D29" s="3"/>
      <c r="E29" s="3"/>
      <c r="F29" s="4">
        <v>3</v>
      </c>
      <c r="G29" t="s">
        <v>311</v>
      </c>
      <c r="I29">
        <v>0.75</v>
      </c>
      <c r="J29">
        <v>0.75</v>
      </c>
      <c r="K29" s="3">
        <v>4.2699999999999996</v>
      </c>
      <c r="L29" s="3">
        <v>4.2699999999999996</v>
      </c>
      <c r="M29" s="3"/>
      <c r="N29" s="3"/>
    </row>
    <row r="30" spans="1:14">
      <c r="A30" s="3"/>
      <c r="B30" s="3"/>
      <c r="C30" s="3"/>
      <c r="D30" s="3"/>
      <c r="E30" s="3"/>
      <c r="F30" s="4"/>
      <c r="G30" s="3"/>
      <c r="H30" s="3"/>
      <c r="I30" s="3"/>
      <c r="J30" s="3"/>
      <c r="K30" s="3"/>
      <c r="L30" s="4"/>
      <c r="M30" s="3"/>
      <c r="N30" s="3"/>
    </row>
    <row r="31" spans="1:14">
      <c r="A31" t="s">
        <v>312</v>
      </c>
      <c r="B31">
        <v>-0.5</v>
      </c>
      <c r="C31">
        <f>SUM(B31,C28)</f>
        <v>-8.32</v>
      </c>
      <c r="F31" s="5">
        <f>F29+B31</f>
        <v>2.5</v>
      </c>
      <c r="G31" t="s">
        <v>313</v>
      </c>
      <c r="H31">
        <v>-0.5</v>
      </c>
      <c r="I31">
        <f>SUM(H31,I29)</f>
        <v>0.25</v>
      </c>
      <c r="L31" s="5">
        <f>L29+H31</f>
        <v>3.7699999999999996</v>
      </c>
    </row>
    <row r="32" spans="1:14">
      <c r="A32" t="s">
        <v>314</v>
      </c>
      <c r="B32">
        <v>-1.5</v>
      </c>
      <c r="C32">
        <f t="shared" ref="C32:C37" si="0">SUM(B32,C31)</f>
        <v>-9.82</v>
      </c>
      <c r="F32" s="5">
        <f>F31+B32</f>
        <v>1</v>
      </c>
      <c r="G32" t="s">
        <v>315</v>
      </c>
      <c r="H32">
        <v>-1.5</v>
      </c>
      <c r="I32">
        <f>SUM(H32,I31)</f>
        <v>-1.25</v>
      </c>
      <c r="L32" s="5">
        <f>L31+H32</f>
        <v>2.2699999999999996</v>
      </c>
    </row>
    <row r="33" spans="1:12">
      <c r="A33" t="s">
        <v>316</v>
      </c>
      <c r="B33">
        <v>-0.5</v>
      </c>
      <c r="C33">
        <f t="shared" si="0"/>
        <v>-10.32</v>
      </c>
      <c r="F33" s="5">
        <f t="shared" ref="F33:F50" si="1">F32+B33</f>
        <v>0.5</v>
      </c>
      <c r="G33" t="s">
        <v>317</v>
      </c>
      <c r="H33">
        <v>-0.5</v>
      </c>
      <c r="I33">
        <f>SUM(H33,I32)</f>
        <v>-1.75</v>
      </c>
      <c r="L33" s="5">
        <f t="shared" ref="L33:L50" si="2">L32+H33</f>
        <v>1.7699999999999996</v>
      </c>
    </row>
    <row r="34" spans="1:12">
      <c r="A34" t="s">
        <v>318</v>
      </c>
      <c r="B34">
        <v>-0.5</v>
      </c>
      <c r="C34">
        <f t="shared" si="0"/>
        <v>-10.82</v>
      </c>
      <c r="F34" s="5">
        <f t="shared" si="1"/>
        <v>0</v>
      </c>
      <c r="G34" t="s">
        <v>319</v>
      </c>
      <c r="H34">
        <v>-0.5</v>
      </c>
      <c r="I34">
        <f>SUM(H34,I33)</f>
        <v>-2.25</v>
      </c>
      <c r="K34">
        <v>0.84</v>
      </c>
      <c r="L34" s="5">
        <f t="shared" si="2"/>
        <v>1.2699999999999996</v>
      </c>
    </row>
    <row r="35" spans="1:12">
      <c r="A35" t="s">
        <v>320</v>
      </c>
      <c r="B35">
        <v>-0.5</v>
      </c>
      <c r="C35">
        <f t="shared" si="0"/>
        <v>-11.32</v>
      </c>
      <c r="F35" s="5">
        <f t="shared" si="1"/>
        <v>-0.5</v>
      </c>
      <c r="G35" t="s">
        <v>321</v>
      </c>
      <c r="H35">
        <v>-0.5</v>
      </c>
      <c r="I35">
        <f>SUM(H35,I34)</f>
        <v>-2.75</v>
      </c>
      <c r="L35" s="5">
        <f t="shared" si="2"/>
        <v>0.76999999999999957</v>
      </c>
    </row>
    <row r="36" spans="1:12">
      <c r="A36" t="s">
        <v>322</v>
      </c>
      <c r="B36">
        <v>-0.5</v>
      </c>
      <c r="C36">
        <f t="shared" si="0"/>
        <v>-11.82</v>
      </c>
      <c r="E36">
        <v>-12.36</v>
      </c>
      <c r="F36" s="5">
        <f t="shared" si="1"/>
        <v>-1</v>
      </c>
      <c r="G36" t="s">
        <v>323</v>
      </c>
      <c r="H36">
        <v>-0.5</v>
      </c>
      <c r="I36">
        <f>SUM(H36,I35)</f>
        <v>-3.25</v>
      </c>
      <c r="L36" s="5">
        <f t="shared" si="2"/>
        <v>0.26999999999999957</v>
      </c>
    </row>
    <row r="37" spans="1:12">
      <c r="A37" t="s">
        <v>324</v>
      </c>
      <c r="B37">
        <v>-0.5</v>
      </c>
      <c r="C37">
        <f t="shared" si="0"/>
        <v>-12.32</v>
      </c>
      <c r="F37" s="5">
        <f t="shared" si="1"/>
        <v>-1.5</v>
      </c>
      <c r="G37" s="6" t="s">
        <v>325</v>
      </c>
      <c r="H37">
        <f>SUM(H34,H35,H36,H38,H43,H44,H45)</f>
        <v>-5.95</v>
      </c>
      <c r="J37" s="6">
        <v>-4.1100000000000003</v>
      </c>
      <c r="L37" s="5"/>
    </row>
    <row r="38" spans="1:12">
      <c r="A38" t="s">
        <v>326</v>
      </c>
      <c r="B38">
        <v>2.25</v>
      </c>
      <c r="F38" s="5"/>
      <c r="G38" t="s">
        <v>327</v>
      </c>
      <c r="H38">
        <v>-2.1</v>
      </c>
      <c r="I38">
        <f>SUM(H38,I36)</f>
        <v>-5.35</v>
      </c>
      <c r="L38" s="5">
        <f>L36+H38</f>
        <v>-1.8300000000000005</v>
      </c>
    </row>
    <row r="39" spans="1:12">
      <c r="A39" t="s">
        <v>328</v>
      </c>
      <c r="B39">
        <v>-0.6</v>
      </c>
      <c r="F39" s="5"/>
      <c r="G39" s="6" t="s">
        <v>325</v>
      </c>
      <c r="H39" s="7">
        <f>SUM(H34,H35,H36,H40,H43,H44,H45)</f>
        <v>-6.6499999999999995</v>
      </c>
      <c r="I39" s="7"/>
      <c r="J39" s="6">
        <v>-5.4</v>
      </c>
      <c r="L39" s="5"/>
    </row>
    <row r="40" spans="1:12">
      <c r="A40" t="s">
        <v>329</v>
      </c>
      <c r="B40">
        <f>PRODUCT(B38:B39)</f>
        <v>-1.3499999999999999</v>
      </c>
      <c r="C40">
        <f>SUM(B40,C37)</f>
        <v>-13.67</v>
      </c>
      <c r="F40" s="5">
        <f>F37+B40</f>
        <v>-2.8499999999999996</v>
      </c>
      <c r="G40" t="s">
        <v>330</v>
      </c>
      <c r="H40">
        <v>-2.8</v>
      </c>
      <c r="L40" s="5"/>
    </row>
    <row r="41" spans="1:12">
      <c r="A41" s="6" t="s">
        <v>325</v>
      </c>
      <c r="B41">
        <f>SUM(B37,B40,B45,B42,B46,B47)</f>
        <v>-5.9499999999999993</v>
      </c>
      <c r="D41" s="6">
        <v>-5.63</v>
      </c>
      <c r="F41" s="5"/>
      <c r="G41" t="s">
        <v>326</v>
      </c>
      <c r="H41">
        <v>2.25</v>
      </c>
      <c r="L41" s="5"/>
    </row>
    <row r="42" spans="1:12">
      <c r="A42" t="s">
        <v>327</v>
      </c>
      <c r="B42">
        <v>-2.6</v>
      </c>
      <c r="C42">
        <f>SUM(B42,C40)</f>
        <v>-16.27</v>
      </c>
      <c r="F42" s="5">
        <f>F40+B42</f>
        <v>-5.4499999999999993</v>
      </c>
      <c r="G42" t="s">
        <v>328</v>
      </c>
      <c r="H42">
        <v>-0.6</v>
      </c>
      <c r="L42" s="5"/>
    </row>
    <row r="43" spans="1:12">
      <c r="A43" s="6" t="s">
        <v>325</v>
      </c>
      <c r="B43" s="7">
        <f>SUM(B37,B40,B45,B44,B46)</f>
        <v>-7.05</v>
      </c>
      <c r="C43" s="7"/>
      <c r="D43" s="6">
        <v>-7.78</v>
      </c>
      <c r="F43" s="5"/>
      <c r="G43" t="s">
        <v>329</v>
      </c>
      <c r="H43">
        <f>PRODUCT(H41:H42)</f>
        <v>-1.3499999999999999</v>
      </c>
      <c r="I43">
        <f>SUM(H43,I38)</f>
        <v>-6.6999999999999993</v>
      </c>
      <c r="L43" s="5">
        <f>L38+H43</f>
        <v>-3.1800000000000006</v>
      </c>
    </row>
    <row r="44" spans="1:12">
      <c r="A44" t="s">
        <v>330</v>
      </c>
      <c r="B44">
        <v>-4.2</v>
      </c>
      <c r="F44" s="5"/>
      <c r="G44" t="s">
        <v>324</v>
      </c>
      <c r="H44">
        <v>-0.5</v>
      </c>
      <c r="I44">
        <f t="shared" ref="I44:I50" si="3">SUM(H44,I43)</f>
        <v>-7.1999999999999993</v>
      </c>
      <c r="L44" s="5">
        <f>L43+H44</f>
        <v>-3.6800000000000006</v>
      </c>
    </row>
    <row r="45" spans="1:12">
      <c r="A45" t="s">
        <v>323</v>
      </c>
      <c r="B45">
        <v>-0.5</v>
      </c>
      <c r="C45">
        <f>SUM(B45,C42)</f>
        <v>-16.77</v>
      </c>
      <c r="F45" s="5">
        <f>F42+B45</f>
        <v>-5.9499999999999993</v>
      </c>
      <c r="G45" t="s">
        <v>322</v>
      </c>
      <c r="H45">
        <v>-0.5</v>
      </c>
      <c r="I45">
        <f t="shared" si="3"/>
        <v>-7.6999999999999993</v>
      </c>
      <c r="L45" s="5">
        <f>L44+H45</f>
        <v>-4.1800000000000006</v>
      </c>
    </row>
    <row r="46" spans="1:12">
      <c r="A46" t="s">
        <v>321</v>
      </c>
      <c r="B46">
        <v>-0.5</v>
      </c>
      <c r="C46">
        <f>SUM(B46,C45)</f>
        <v>-17.27</v>
      </c>
      <c r="D46" s="6">
        <v>-19.21</v>
      </c>
      <c r="E46">
        <v>-20.9</v>
      </c>
      <c r="F46" s="5">
        <f t="shared" si="1"/>
        <v>-6.4499999999999993</v>
      </c>
      <c r="G46" t="s">
        <v>320</v>
      </c>
      <c r="H46">
        <v>-0.5</v>
      </c>
      <c r="I46">
        <f t="shared" si="3"/>
        <v>-8.1999999999999993</v>
      </c>
      <c r="L46" s="5">
        <f t="shared" si="2"/>
        <v>-4.6800000000000006</v>
      </c>
    </row>
    <row r="47" spans="1:12">
      <c r="A47" t="s">
        <v>319</v>
      </c>
      <c r="B47">
        <v>-0.5</v>
      </c>
      <c r="C47">
        <f>SUM(B47,C46)</f>
        <v>-17.77</v>
      </c>
      <c r="F47" s="5">
        <f t="shared" si="1"/>
        <v>-6.9499999999999993</v>
      </c>
      <c r="G47" t="s">
        <v>318</v>
      </c>
      <c r="H47">
        <v>-0.5</v>
      </c>
      <c r="I47">
        <f t="shared" si="3"/>
        <v>-8.6999999999999993</v>
      </c>
      <c r="L47" s="5">
        <f t="shared" si="2"/>
        <v>-5.1800000000000006</v>
      </c>
    </row>
    <row r="48" spans="1:12">
      <c r="A48" t="s">
        <v>317</v>
      </c>
      <c r="B48">
        <v>-0.5</v>
      </c>
      <c r="C48">
        <f>SUM(B48,C47)</f>
        <v>-18.27</v>
      </c>
      <c r="D48" s="6">
        <v>-21.09</v>
      </c>
      <c r="F48" s="5">
        <f t="shared" si="1"/>
        <v>-7.4499999999999993</v>
      </c>
      <c r="G48" t="s">
        <v>316</v>
      </c>
      <c r="H48">
        <v>-0.5</v>
      </c>
      <c r="I48">
        <f t="shared" si="3"/>
        <v>-9.1999999999999993</v>
      </c>
      <c r="L48" s="5">
        <f t="shared" si="2"/>
        <v>-5.6800000000000006</v>
      </c>
    </row>
    <row r="49" spans="1:12">
      <c r="A49" t="s">
        <v>315</v>
      </c>
      <c r="B49">
        <v>-1.5</v>
      </c>
      <c r="C49">
        <f>SUM(B49,C48)</f>
        <v>-19.77</v>
      </c>
      <c r="F49" s="5">
        <f t="shared" si="1"/>
        <v>-8.9499999999999993</v>
      </c>
      <c r="G49" t="s">
        <v>314</v>
      </c>
      <c r="H49">
        <v>-1.5</v>
      </c>
      <c r="I49">
        <f t="shared" si="3"/>
        <v>-10.7</v>
      </c>
      <c r="L49" s="5">
        <f t="shared" si="2"/>
        <v>-7.1800000000000006</v>
      </c>
    </row>
    <row r="50" spans="1:12">
      <c r="A50" t="s">
        <v>331</v>
      </c>
      <c r="B50">
        <v>-0.5</v>
      </c>
      <c r="C50">
        <f>SUM(B50,C49)</f>
        <v>-20.27</v>
      </c>
      <c r="F50" s="5">
        <f t="shared" si="1"/>
        <v>-9.4499999999999993</v>
      </c>
      <c r="G50" t="s">
        <v>312</v>
      </c>
      <c r="H50">
        <v>-0.5</v>
      </c>
      <c r="I50">
        <f t="shared" si="3"/>
        <v>-11.2</v>
      </c>
      <c r="L50" s="5">
        <f t="shared" si="2"/>
        <v>-7.6800000000000006</v>
      </c>
    </row>
    <row r="51" spans="1:12">
      <c r="A51" s="6" t="s">
        <v>332</v>
      </c>
      <c r="B51">
        <f>SUM(B31,B32,B33,B34,B35,B36,B37,B40,B45,B42,B46,B47,B48,B49,B50,B48)</f>
        <v>-12.95</v>
      </c>
      <c r="C51">
        <f>SUM(C50,0)</f>
        <v>-20.27</v>
      </c>
      <c r="F51" s="8">
        <f>F50</f>
        <v>-9.4499999999999993</v>
      </c>
      <c r="G51" s="6" t="s">
        <v>333</v>
      </c>
      <c r="H51">
        <f>SUM(H31,H32,H33,H34,H35,H36,H43,H44,H45,H38,H46,H47,H48,H49,H50)</f>
        <v>-11.95</v>
      </c>
      <c r="I51">
        <f>SUM(I50,0)</f>
        <v>-11.2</v>
      </c>
      <c r="L51" s="9">
        <f>L50</f>
        <v>-7.6800000000000006</v>
      </c>
    </row>
    <row r="52" spans="1:12">
      <c r="F52" s="5"/>
    </row>
    <row r="53" spans="1:12">
      <c r="A53" t="s">
        <v>334</v>
      </c>
      <c r="C53">
        <f>SUM(-D58,C51)</f>
        <v>5.48</v>
      </c>
      <c r="D53" s="6">
        <v>8.57</v>
      </c>
      <c r="F53" s="5"/>
      <c r="G53" t="s">
        <v>334</v>
      </c>
      <c r="I53">
        <f>SUM(-J58,I51)</f>
        <v>12.7</v>
      </c>
    </row>
    <row r="54" spans="1:12">
      <c r="A54" t="s">
        <v>335</v>
      </c>
      <c r="C54">
        <f>SUM(C51,-D57)</f>
        <v>-0.64000000000000057</v>
      </c>
      <c r="D54" s="6">
        <v>2.37</v>
      </c>
      <c r="F54" s="5"/>
      <c r="G54" t="s">
        <v>335</v>
      </c>
      <c r="I54">
        <f>SUM(I51,-J57)</f>
        <v>6.6000000000000014</v>
      </c>
    </row>
    <row r="55" spans="1:12">
      <c r="A55" t="s">
        <v>336</v>
      </c>
      <c r="C55">
        <f>SUM(C51,-D56)</f>
        <v>-3.7699999999999996</v>
      </c>
      <c r="D55" s="6">
        <v>-0.83</v>
      </c>
      <c r="F55" s="5"/>
      <c r="G55" t="s">
        <v>336</v>
      </c>
      <c r="I55">
        <f>SUM(I51,-J56)</f>
        <v>3.5</v>
      </c>
    </row>
    <row r="56" spans="1:12">
      <c r="A56" t="s">
        <v>337</v>
      </c>
      <c r="D56">
        <v>-16.5</v>
      </c>
      <c r="F56" s="5"/>
      <c r="G56" t="s">
        <v>337</v>
      </c>
      <c r="J56">
        <v>-14.7</v>
      </c>
    </row>
    <row r="57" spans="1:12">
      <c r="A57" t="s">
        <v>338</v>
      </c>
      <c r="D57">
        <v>-19.63</v>
      </c>
      <c r="F57" s="5"/>
      <c r="G57" t="s">
        <v>338</v>
      </c>
      <c r="J57">
        <v>-17.8</v>
      </c>
    </row>
    <row r="58" spans="1:12">
      <c r="A58" t="s">
        <v>339</v>
      </c>
      <c r="D58">
        <v>-25.75</v>
      </c>
      <c r="F58" s="5"/>
      <c r="G58" t="s">
        <v>340</v>
      </c>
      <c r="J58">
        <v>-23.9</v>
      </c>
    </row>
    <row r="59" spans="1:12">
      <c r="A59" t="s">
        <v>341</v>
      </c>
      <c r="F59" s="5"/>
    </row>
    <row r="60" spans="1:12">
      <c r="F60" s="5"/>
    </row>
    <row r="61" spans="1:12">
      <c r="A61" t="s">
        <v>342</v>
      </c>
      <c r="F61" s="5"/>
    </row>
    <row r="62" spans="1:12">
      <c r="A62" t="s">
        <v>334</v>
      </c>
      <c r="E62">
        <v>-14</v>
      </c>
      <c r="F62" s="5"/>
      <c r="K62" s="10" t="s">
        <v>343</v>
      </c>
    </row>
    <row r="63" spans="1:12">
      <c r="A63" t="s">
        <v>335</v>
      </c>
      <c r="E63">
        <v>-7.5</v>
      </c>
      <c r="F63" s="5"/>
      <c r="K63">
        <v>-13.2</v>
      </c>
    </row>
    <row r="64" spans="1:12">
      <c r="A64" t="s">
        <v>336</v>
      </c>
      <c r="E64">
        <v>-4.5</v>
      </c>
      <c r="F64" s="5"/>
      <c r="K64">
        <v>-10.199999999999999</v>
      </c>
    </row>
  </sheetData>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E3C9-EA7B-42F5-9393-782BE958746E}">
  <dimension ref="A1"/>
  <sheetViews>
    <sheetView topLeftCell="A37" workbookViewId="0">
      <selection activeCell="N107" sqref="N107"/>
    </sheetView>
  </sheetViews>
  <sheetFormatPr defaultRowHeight="15"/>
  <sheetData>
    <row r="1" spans="1:1">
      <c r="A1" t="s">
        <v>246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3F05-A20C-42ED-ADC1-B4860EE6068F}">
  <dimension ref="A2:G25"/>
  <sheetViews>
    <sheetView workbookViewId="0">
      <selection activeCell="F14" sqref="F14"/>
    </sheetView>
  </sheetViews>
  <sheetFormatPr defaultRowHeight="15"/>
  <cols>
    <col min="1" max="1" width="16.42578125" customWidth="1"/>
    <col min="2" max="2" width="29.85546875" customWidth="1"/>
    <col min="3" max="3" width="15.85546875" customWidth="1"/>
    <col min="4" max="4" width="22.140625" customWidth="1"/>
    <col min="5" max="5" width="25.140625" customWidth="1"/>
    <col min="6" max="6" width="29" customWidth="1"/>
    <col min="7" max="7" width="28" customWidth="1"/>
  </cols>
  <sheetData>
    <row r="2" spans="1:7">
      <c r="A2" s="29" t="s">
        <v>198</v>
      </c>
      <c r="B2" s="29"/>
      <c r="C2" s="29" t="s">
        <v>199</v>
      </c>
      <c r="D2" s="29"/>
      <c r="E2" s="11"/>
      <c r="F2" s="29" t="s">
        <v>200</v>
      </c>
      <c r="G2" s="29"/>
    </row>
    <row r="3" spans="1:7">
      <c r="A3" s="32" t="s">
        <v>196</v>
      </c>
      <c r="B3" s="32" t="s">
        <v>197</v>
      </c>
      <c r="C3" s="32" t="s">
        <v>201</v>
      </c>
      <c r="D3" s="32" t="s">
        <v>202</v>
      </c>
      <c r="E3" s="31"/>
      <c r="F3" s="32" t="s">
        <v>201</v>
      </c>
      <c r="G3" s="32" t="s">
        <v>202</v>
      </c>
    </row>
    <row r="4" spans="1:7">
      <c r="A4" s="33">
        <v>1</v>
      </c>
      <c r="B4" s="30" t="s">
        <v>213</v>
      </c>
      <c r="C4" s="33">
        <v>1</v>
      </c>
      <c r="D4" s="30" t="s">
        <v>205</v>
      </c>
      <c r="F4" s="33">
        <v>1</v>
      </c>
      <c r="G4" s="30" t="s">
        <v>208</v>
      </c>
    </row>
    <row r="5" spans="1:7">
      <c r="A5" s="33">
        <v>2</v>
      </c>
      <c r="B5" s="30" t="s">
        <v>214</v>
      </c>
      <c r="C5" s="33">
        <v>2</v>
      </c>
      <c r="D5" s="30" t="s">
        <v>203</v>
      </c>
      <c r="F5" s="33">
        <v>2</v>
      </c>
      <c r="G5" s="30" t="s">
        <v>209</v>
      </c>
    </row>
    <row r="6" spans="1:7">
      <c r="A6" s="33">
        <v>3</v>
      </c>
      <c r="B6" s="30" t="s">
        <v>215</v>
      </c>
      <c r="C6" s="33">
        <v>3</v>
      </c>
      <c r="D6" s="30" t="s">
        <v>204</v>
      </c>
      <c r="F6" s="33">
        <v>3</v>
      </c>
      <c r="G6" s="30" t="s">
        <v>210</v>
      </c>
    </row>
    <row r="7" spans="1:7">
      <c r="A7" s="33">
        <v>4</v>
      </c>
      <c r="B7" s="30" t="s">
        <v>42</v>
      </c>
      <c r="C7" s="33">
        <v>4</v>
      </c>
      <c r="D7" s="30" t="s">
        <v>206</v>
      </c>
      <c r="F7" s="33">
        <v>4</v>
      </c>
      <c r="G7" s="30" t="s">
        <v>211</v>
      </c>
    </row>
    <row r="8" spans="1:7">
      <c r="A8" s="33">
        <v>5</v>
      </c>
      <c r="B8" s="30" t="s">
        <v>98</v>
      </c>
      <c r="C8" s="33">
        <v>5</v>
      </c>
      <c r="D8" s="30" t="s">
        <v>207</v>
      </c>
      <c r="F8" s="33">
        <v>5</v>
      </c>
      <c r="G8" s="30" t="s">
        <v>212</v>
      </c>
    </row>
    <row r="9" spans="1:7">
      <c r="A9" s="33">
        <v>6</v>
      </c>
      <c r="B9" s="30" t="s">
        <v>221</v>
      </c>
      <c r="C9" s="30"/>
      <c r="D9" s="30"/>
    </row>
    <row r="10" spans="1:7">
      <c r="A10" s="33">
        <v>7</v>
      </c>
      <c r="B10" s="30" t="s">
        <v>216</v>
      </c>
      <c r="C10" s="30"/>
      <c r="D10" s="30"/>
    </row>
    <row r="11" spans="1:7">
      <c r="A11" s="33">
        <v>8</v>
      </c>
      <c r="B11" s="30" t="s">
        <v>217</v>
      </c>
      <c r="C11" s="30"/>
      <c r="D11" s="30"/>
    </row>
    <row r="12" spans="1:7">
      <c r="A12" s="33">
        <v>9</v>
      </c>
      <c r="B12" s="30" t="s">
        <v>218</v>
      </c>
      <c r="C12" s="30"/>
      <c r="D12" s="30"/>
    </row>
    <row r="13" spans="1:7">
      <c r="A13" s="33">
        <v>10</v>
      </c>
      <c r="B13" s="30" t="s">
        <v>219</v>
      </c>
      <c r="C13" s="30"/>
      <c r="D13" s="30"/>
    </row>
    <row r="14" spans="1:7">
      <c r="A14" s="33">
        <v>11</v>
      </c>
      <c r="B14" s="30" t="s">
        <v>220</v>
      </c>
      <c r="C14" s="30"/>
      <c r="D14" s="30"/>
    </row>
    <row r="15" spans="1:7">
      <c r="A15" s="33">
        <v>12</v>
      </c>
      <c r="B15" s="30" t="s">
        <v>47</v>
      </c>
      <c r="C15" s="30"/>
      <c r="D15" s="30"/>
    </row>
    <row r="16" spans="1:7">
      <c r="A16" s="33">
        <v>13</v>
      </c>
      <c r="B16" s="30" t="s">
        <v>222</v>
      </c>
      <c r="C16" s="30"/>
      <c r="D16" s="30"/>
    </row>
    <row r="17" spans="1:6">
      <c r="A17" s="33">
        <v>14</v>
      </c>
      <c r="B17" s="30" t="s">
        <v>223</v>
      </c>
      <c r="C17" s="30"/>
      <c r="D17" s="30"/>
    </row>
    <row r="18" spans="1:6">
      <c r="A18" s="33">
        <v>15</v>
      </c>
      <c r="B18" s="30" t="s">
        <v>224</v>
      </c>
      <c r="C18" s="30"/>
      <c r="D18" s="30"/>
    </row>
    <row r="19" spans="1:6">
      <c r="A19" s="33">
        <v>16</v>
      </c>
      <c r="B19" s="30" t="s">
        <v>225</v>
      </c>
      <c r="C19" s="30"/>
      <c r="D19" s="30"/>
    </row>
    <row r="22" spans="1:6">
      <c r="A22" s="29" t="s">
        <v>226</v>
      </c>
      <c r="B22" s="29" t="s">
        <v>227</v>
      </c>
      <c r="C22" s="29" t="s">
        <v>228</v>
      </c>
      <c r="D22" s="29" t="s">
        <v>229</v>
      </c>
      <c r="E22" s="29" t="s">
        <v>230</v>
      </c>
      <c r="F22" s="29" t="s">
        <v>231</v>
      </c>
    </row>
    <row r="23" spans="1:6">
      <c r="A23" s="30" t="s">
        <v>42</v>
      </c>
      <c r="B23" s="30" t="s">
        <v>233</v>
      </c>
      <c r="C23" s="30" t="s">
        <v>46</v>
      </c>
      <c r="D23" s="30" t="s">
        <v>233</v>
      </c>
      <c r="E23" s="30" t="s">
        <v>240</v>
      </c>
      <c r="F23" s="30" t="s">
        <v>233</v>
      </c>
    </row>
    <row r="24" spans="1:6">
      <c r="A24" s="30" t="s">
        <v>232</v>
      </c>
      <c r="B24" s="30" t="s">
        <v>234</v>
      </c>
      <c r="C24" s="30" t="s">
        <v>236</v>
      </c>
      <c r="D24" s="30" t="s">
        <v>238</v>
      </c>
      <c r="E24" s="30" t="s">
        <v>241</v>
      </c>
      <c r="F24" s="30" t="s">
        <v>244</v>
      </c>
    </row>
    <row r="25" spans="1:6">
      <c r="A25" s="30" t="s">
        <v>45</v>
      </c>
      <c r="B25" s="30" t="s">
        <v>235</v>
      </c>
      <c r="C25" s="30" t="s">
        <v>237</v>
      </c>
      <c r="D25" s="30" t="s">
        <v>239</v>
      </c>
      <c r="E25" s="30" t="s">
        <v>242</v>
      </c>
      <c r="F25" s="30" t="s">
        <v>243</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505A-449D-4E56-A6DA-C95D0617938E}">
  <dimension ref="I3:J4"/>
  <sheetViews>
    <sheetView workbookViewId="0">
      <selection activeCell="M26" sqref="M26"/>
    </sheetView>
  </sheetViews>
  <sheetFormatPr defaultRowHeight="15"/>
  <cols>
    <col min="2" max="2" width="14.140625" customWidth="1"/>
  </cols>
  <sheetData>
    <row r="3" spans="9:10">
      <c r="I3" t="s">
        <v>146</v>
      </c>
    </row>
    <row r="4" spans="9:10">
      <c r="J4" t="s">
        <v>147</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D6948-D53C-4ED3-9CB1-21F5AB773C6A}">
  <dimension ref="A1:D35"/>
  <sheetViews>
    <sheetView workbookViewId="0">
      <selection activeCell="G21" sqref="G21"/>
    </sheetView>
  </sheetViews>
  <sheetFormatPr defaultRowHeight="15"/>
  <cols>
    <col min="2" max="2" width="9.85546875" customWidth="1"/>
    <col min="3" max="3" width="33.7109375" customWidth="1"/>
    <col min="4" max="4" width="24.28515625" customWidth="1"/>
  </cols>
  <sheetData>
    <row r="1" spans="1:4">
      <c r="A1" t="s">
        <v>451</v>
      </c>
    </row>
    <row r="3" spans="1:4">
      <c r="A3" s="29" t="s">
        <v>202</v>
      </c>
      <c r="B3" s="29" t="s">
        <v>452</v>
      </c>
      <c r="C3" s="29" t="s">
        <v>453</v>
      </c>
      <c r="D3" s="29" t="s">
        <v>347</v>
      </c>
    </row>
    <row r="4" spans="1:4">
      <c r="A4" s="33">
        <v>1</v>
      </c>
      <c r="B4" s="33" t="s">
        <v>454</v>
      </c>
      <c r="C4" s="30" t="s">
        <v>486</v>
      </c>
      <c r="D4" s="30"/>
    </row>
    <row r="5" spans="1:4">
      <c r="A5" s="33">
        <v>2</v>
      </c>
      <c r="B5" s="33" t="s">
        <v>455</v>
      </c>
      <c r="C5" s="30" t="s">
        <v>487</v>
      </c>
      <c r="D5" s="30"/>
    </row>
    <row r="6" spans="1:4">
      <c r="A6" s="33">
        <v>3</v>
      </c>
      <c r="B6" s="33" t="s">
        <v>456</v>
      </c>
      <c r="C6" s="30" t="s">
        <v>488</v>
      </c>
      <c r="D6" s="30"/>
    </row>
    <row r="7" spans="1:4">
      <c r="A7" s="33">
        <v>4</v>
      </c>
      <c r="B7" s="33" t="s">
        <v>457</v>
      </c>
      <c r="C7" s="30" t="s">
        <v>489</v>
      </c>
      <c r="D7" s="30"/>
    </row>
    <row r="8" spans="1:4">
      <c r="A8" s="33">
        <v>5</v>
      </c>
      <c r="B8" s="33" t="s">
        <v>458</v>
      </c>
      <c r="C8" s="30" t="s">
        <v>490</v>
      </c>
      <c r="D8" s="30"/>
    </row>
    <row r="9" spans="1:4">
      <c r="A9" s="33">
        <v>6</v>
      </c>
      <c r="B9" s="33" t="s">
        <v>459</v>
      </c>
      <c r="C9" s="30" t="s">
        <v>491</v>
      </c>
      <c r="D9" s="30"/>
    </row>
    <row r="10" spans="1:4">
      <c r="A10" s="33">
        <v>7</v>
      </c>
      <c r="B10" s="33" t="s">
        <v>460</v>
      </c>
      <c r="C10" s="30" t="s">
        <v>492</v>
      </c>
      <c r="D10" s="30"/>
    </row>
    <row r="11" spans="1:4">
      <c r="A11" s="33">
        <v>8</v>
      </c>
      <c r="B11" s="33" t="s">
        <v>461</v>
      </c>
      <c r="C11" s="30" t="s">
        <v>493</v>
      </c>
      <c r="D11" s="30"/>
    </row>
    <row r="12" spans="1:4">
      <c r="A12" s="33">
        <v>9</v>
      </c>
      <c r="B12" s="33" t="s">
        <v>462</v>
      </c>
      <c r="C12" s="30" t="s">
        <v>494</v>
      </c>
      <c r="D12" s="30"/>
    </row>
    <row r="13" spans="1:4">
      <c r="A13" s="33">
        <v>10</v>
      </c>
      <c r="B13" s="33" t="s">
        <v>463</v>
      </c>
      <c r="C13" s="30" t="s">
        <v>495</v>
      </c>
      <c r="D13" s="30"/>
    </row>
    <row r="14" spans="1:4">
      <c r="A14" s="33">
        <v>11</v>
      </c>
      <c r="B14" s="33" t="s">
        <v>464</v>
      </c>
      <c r="C14" s="30" t="s">
        <v>496</v>
      </c>
      <c r="D14" s="30"/>
    </row>
    <row r="15" spans="1:4">
      <c r="A15" s="33">
        <v>12</v>
      </c>
      <c r="B15" s="33" t="s">
        <v>465</v>
      </c>
      <c r="C15" s="30" t="s">
        <v>497</v>
      </c>
      <c r="D15" s="30"/>
    </row>
    <row r="16" spans="1:4">
      <c r="A16" s="33">
        <v>13</v>
      </c>
      <c r="B16" s="33" t="s">
        <v>466</v>
      </c>
      <c r="C16" s="30" t="s">
        <v>498</v>
      </c>
      <c r="D16" s="30"/>
    </row>
    <row r="17" spans="1:4">
      <c r="A17" s="33">
        <v>14</v>
      </c>
      <c r="B17" s="33" t="s">
        <v>467</v>
      </c>
      <c r="C17" s="30" t="s">
        <v>499</v>
      </c>
      <c r="D17" s="30"/>
    </row>
    <row r="18" spans="1:4">
      <c r="A18" s="33">
        <v>15</v>
      </c>
      <c r="B18" s="33" t="s">
        <v>468</v>
      </c>
      <c r="C18" s="30" t="s">
        <v>500</v>
      </c>
      <c r="D18" s="30"/>
    </row>
    <row r="19" spans="1:4">
      <c r="A19" s="33">
        <v>16</v>
      </c>
      <c r="B19" s="33" t="s">
        <v>469</v>
      </c>
      <c r="C19" s="30" t="s">
        <v>502</v>
      </c>
      <c r="D19" s="30"/>
    </row>
    <row r="20" spans="1:4">
      <c r="A20" s="33">
        <v>17</v>
      </c>
      <c r="B20" s="33" t="s">
        <v>470</v>
      </c>
      <c r="C20" s="30" t="s">
        <v>501</v>
      </c>
      <c r="D20" s="30"/>
    </row>
    <row r="21" spans="1:4">
      <c r="A21" s="33">
        <v>18</v>
      </c>
      <c r="B21" s="33" t="s">
        <v>471</v>
      </c>
      <c r="C21" s="30" t="s">
        <v>503</v>
      </c>
      <c r="D21" s="30"/>
    </row>
    <row r="22" spans="1:4">
      <c r="A22" s="33">
        <v>19</v>
      </c>
      <c r="B22" s="33" t="s">
        <v>472</v>
      </c>
      <c r="C22" s="30" t="s">
        <v>504</v>
      </c>
      <c r="D22" s="30"/>
    </row>
    <row r="23" spans="1:4">
      <c r="A23" s="33">
        <v>20</v>
      </c>
      <c r="B23" s="33" t="s">
        <v>473</v>
      </c>
      <c r="C23" s="30" t="s">
        <v>505</v>
      </c>
      <c r="D23" s="30"/>
    </row>
    <row r="24" spans="1:4">
      <c r="A24" s="33">
        <v>21</v>
      </c>
      <c r="B24" s="33" t="s">
        <v>474</v>
      </c>
      <c r="C24" s="30" t="s">
        <v>506</v>
      </c>
      <c r="D24" s="30"/>
    </row>
    <row r="25" spans="1:4">
      <c r="A25" s="33">
        <v>22</v>
      </c>
      <c r="B25" s="33" t="s">
        <v>475</v>
      </c>
      <c r="C25" s="30" t="s">
        <v>507</v>
      </c>
      <c r="D25" s="30"/>
    </row>
    <row r="26" spans="1:4">
      <c r="A26" s="33">
        <v>23</v>
      </c>
      <c r="B26" s="33" t="s">
        <v>476</v>
      </c>
      <c r="C26" s="30" t="s">
        <v>508</v>
      </c>
      <c r="D26" s="30"/>
    </row>
    <row r="27" spans="1:4">
      <c r="A27" s="33">
        <v>24</v>
      </c>
      <c r="B27" s="33" t="s">
        <v>477</v>
      </c>
      <c r="C27" s="30" t="s">
        <v>509</v>
      </c>
      <c r="D27" s="30"/>
    </row>
    <row r="28" spans="1:4">
      <c r="A28" s="33">
        <v>25</v>
      </c>
      <c r="B28" s="33" t="s">
        <v>478</v>
      </c>
      <c r="C28" s="30" t="s">
        <v>512</v>
      </c>
      <c r="D28" s="30"/>
    </row>
    <row r="29" spans="1:4">
      <c r="A29" s="33">
        <v>26</v>
      </c>
      <c r="B29" s="33" t="s">
        <v>479</v>
      </c>
      <c r="C29" s="30" t="s">
        <v>513</v>
      </c>
      <c r="D29" s="30"/>
    </row>
    <row r="30" spans="1:4">
      <c r="A30" s="33">
        <v>27</v>
      </c>
      <c r="B30" s="33" t="s">
        <v>480</v>
      </c>
      <c r="C30" s="30" t="s">
        <v>510</v>
      </c>
      <c r="D30" s="30"/>
    </row>
    <row r="31" spans="1:4">
      <c r="A31" s="33">
        <v>28</v>
      </c>
      <c r="B31" s="33" t="s">
        <v>481</v>
      </c>
      <c r="C31" s="30" t="s">
        <v>511</v>
      </c>
      <c r="D31" s="30" t="s">
        <v>514</v>
      </c>
    </row>
    <row r="32" spans="1:4">
      <c r="A32" s="33">
        <v>29</v>
      </c>
      <c r="B32" s="33" t="s">
        <v>482</v>
      </c>
      <c r="C32" s="30" t="s">
        <v>515</v>
      </c>
      <c r="D32" s="30" t="s">
        <v>516</v>
      </c>
    </row>
    <row r="33" spans="1:4">
      <c r="A33" s="33">
        <v>30</v>
      </c>
      <c r="B33" s="33" t="s">
        <v>483</v>
      </c>
      <c r="C33" s="30" t="s">
        <v>517</v>
      </c>
      <c r="D33" s="30"/>
    </row>
    <row r="34" spans="1:4">
      <c r="A34" s="33">
        <v>31</v>
      </c>
      <c r="B34" s="33" t="s">
        <v>484</v>
      </c>
      <c r="C34" s="30" t="s">
        <v>518</v>
      </c>
      <c r="D34" s="30" t="s">
        <v>519</v>
      </c>
    </row>
    <row r="35" spans="1:4">
      <c r="A35" s="33">
        <v>32</v>
      </c>
      <c r="B35" s="33" t="s">
        <v>485</v>
      </c>
      <c r="C35" s="30" t="s">
        <v>520</v>
      </c>
      <c r="D35" s="30" t="s">
        <v>521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netlist summary</vt:lpstr>
      <vt:lpstr>BUDGET hardware</vt:lpstr>
      <vt:lpstr>FOCAL_quote</vt:lpstr>
      <vt:lpstr>Cameras</vt:lpstr>
      <vt:lpstr>Fiber Budget</vt:lpstr>
      <vt:lpstr>GSS Buttons</vt:lpstr>
      <vt:lpstr>Ventana serial ports and J bott</vt:lpstr>
      <vt:lpstr>WAGO_Stack_replacement</vt:lpstr>
      <vt:lpstr>FO_MICRO_CARD_netlist</vt:lpstr>
      <vt:lpstr>FO_can_cards1</vt:lpstr>
      <vt:lpstr>FO_can_cards2</vt:lpstr>
      <vt:lpstr>FO_can_cards3</vt:lpstr>
      <vt:lpstr>FO_can_cards4</vt:lpstr>
      <vt:lpstr>FO_Can_focal</vt:lpstr>
      <vt:lpstr>FO_can_top</vt:lpstr>
      <vt:lpstr>FO_can_bot</vt:lpstr>
      <vt:lpstr>FO_Can_Isolated_vicors</vt:lpstr>
      <vt:lpstr>FO_tray</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 Osborne</dc:creator>
  <cp:lastModifiedBy>Chad Kecy</cp:lastModifiedBy>
  <dcterms:created xsi:type="dcterms:W3CDTF">2024-07-03T21:42:17Z</dcterms:created>
  <dcterms:modified xsi:type="dcterms:W3CDTF">2026-08-27T23:47:10Z</dcterms:modified>
</cp:coreProperties>
</file>