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7795" windowHeight="11820"/>
  </bookViews>
  <sheets>
    <sheet name="Sheet1" sheetId="1" r:id="rId1"/>
    <sheet name="Sheet1 w - PRICE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Q20" i="1" l="1"/>
  <c r="N25" i="1"/>
  <c r="O25" i="1" s="1"/>
  <c r="N26" i="1"/>
  <c r="O26" i="1" s="1"/>
  <c r="N27" i="1"/>
  <c r="P27" i="1" s="1"/>
  <c r="N28" i="1"/>
  <c r="O28" i="1" s="1"/>
  <c r="N29" i="1"/>
  <c r="O29" i="1" s="1"/>
  <c r="N30" i="1"/>
  <c r="P30" i="1" s="1"/>
  <c r="P26" i="1"/>
  <c r="O27" i="1"/>
  <c r="N24" i="1"/>
  <c r="P24" i="1" s="1"/>
  <c r="P20" i="1"/>
  <c r="P6" i="1"/>
  <c r="N10" i="1"/>
  <c r="P10" i="1" s="1"/>
  <c r="N11" i="1"/>
  <c r="O11" i="1" s="1"/>
  <c r="N12" i="1"/>
  <c r="O12" i="1" s="1"/>
  <c r="N13" i="1"/>
  <c r="P13" i="1" s="1"/>
  <c r="O13" i="1"/>
  <c r="Q13" i="1" s="1"/>
  <c r="N14" i="1"/>
  <c r="O14" i="1"/>
  <c r="P14" i="1"/>
  <c r="N15" i="1"/>
  <c r="O15" i="1"/>
  <c r="P15" i="1"/>
  <c r="N16" i="1"/>
  <c r="P16" i="1" s="1"/>
  <c r="O16" i="1"/>
  <c r="O10" i="1" l="1"/>
  <c r="P29" i="1"/>
  <c r="Q29" i="1" s="1"/>
  <c r="O30" i="1"/>
  <c r="Q30" i="1" s="1"/>
  <c r="P28" i="1"/>
  <c r="Q28" i="1" s="1"/>
  <c r="P25" i="1"/>
  <c r="Q25" i="1" s="1"/>
  <c r="Q26" i="1"/>
  <c r="O24" i="1"/>
  <c r="Q27" i="1"/>
  <c r="Q24" i="1"/>
  <c r="Q15" i="1"/>
  <c r="Q14" i="1"/>
  <c r="P12" i="1"/>
  <c r="Q12" i="1" s="1"/>
  <c r="P11" i="1"/>
  <c r="Q11" i="1" s="1"/>
  <c r="Q10" i="1"/>
  <c r="Q16" i="1"/>
  <c r="B24" i="1"/>
  <c r="B10" i="1"/>
  <c r="R8" i="1" l="1"/>
  <c r="R13" i="1" s="1"/>
  <c r="C21" i="1"/>
  <c r="C20" i="1"/>
  <c r="R28" i="1" l="1"/>
  <c r="R25" i="1"/>
  <c r="R26" i="1"/>
  <c r="R27" i="1"/>
  <c r="R14" i="1"/>
  <c r="R16" i="1"/>
  <c r="R29" i="1"/>
  <c r="R24" i="1"/>
  <c r="R12" i="1"/>
  <c r="R30" i="1"/>
  <c r="R11" i="1"/>
  <c r="R15" i="1"/>
  <c r="R10" i="1"/>
  <c r="C6" i="1"/>
  <c r="C7" i="1"/>
  <c r="L3" i="4" l="1"/>
  <c r="E34" i="4"/>
  <c r="J30" i="4"/>
  <c r="K30" i="4" s="1"/>
  <c r="I30" i="4"/>
  <c r="G30" i="4"/>
  <c r="D30" i="4"/>
  <c r="J29" i="4"/>
  <c r="K29" i="4" s="1"/>
  <c r="I29" i="4"/>
  <c r="G29" i="4"/>
  <c r="D29" i="4"/>
  <c r="J28" i="4"/>
  <c r="K28" i="4" s="1"/>
  <c r="I28" i="4"/>
  <c r="G28" i="4"/>
  <c r="D28" i="4"/>
  <c r="J27" i="4"/>
  <c r="K27" i="4" s="1"/>
  <c r="I27" i="4"/>
  <c r="G27" i="4"/>
  <c r="D27" i="4"/>
  <c r="K26" i="4"/>
  <c r="J26" i="4"/>
  <c r="I26" i="4"/>
  <c r="G26" i="4"/>
  <c r="D26" i="4"/>
  <c r="J25" i="4"/>
  <c r="K25" i="4" s="1"/>
  <c r="I25" i="4"/>
  <c r="G25" i="4"/>
  <c r="D25" i="4"/>
  <c r="J24" i="4"/>
  <c r="K24" i="4" s="1"/>
  <c r="I24" i="4"/>
  <c r="G24" i="4"/>
  <c r="D24" i="4"/>
  <c r="J16" i="4"/>
  <c r="K16" i="4" s="1"/>
  <c r="I16" i="4"/>
  <c r="G16" i="4"/>
  <c r="D16" i="4"/>
  <c r="K15" i="4"/>
  <c r="J15" i="4"/>
  <c r="I15" i="4"/>
  <c r="G15" i="4"/>
  <c r="D15" i="4"/>
  <c r="J14" i="4"/>
  <c r="K14" i="4" s="1"/>
  <c r="I14" i="4"/>
  <c r="G14" i="4"/>
  <c r="D14" i="4"/>
  <c r="J13" i="4"/>
  <c r="K13" i="4" s="1"/>
  <c r="I13" i="4"/>
  <c r="G13" i="4"/>
  <c r="D13" i="4"/>
  <c r="J12" i="4"/>
  <c r="K12" i="4" s="1"/>
  <c r="I12" i="4"/>
  <c r="G12" i="4"/>
  <c r="D12" i="4"/>
  <c r="K11" i="4"/>
  <c r="J11" i="4"/>
  <c r="I11" i="4"/>
  <c r="G11" i="4"/>
  <c r="D11" i="4"/>
  <c r="J10" i="4"/>
  <c r="K10" i="4" s="1"/>
  <c r="I10" i="4"/>
  <c r="G10" i="4"/>
  <c r="D10" i="4"/>
  <c r="E33" i="1" l="1"/>
  <c r="D26" i="1"/>
  <c r="D27" i="1"/>
  <c r="D28" i="1"/>
  <c r="D29" i="1"/>
  <c r="D30" i="1"/>
  <c r="D25" i="1"/>
  <c r="D24" i="1"/>
  <c r="J30" i="1"/>
  <c r="K30" i="1" s="1"/>
  <c r="I30" i="1"/>
  <c r="G30" i="1"/>
  <c r="J29" i="1"/>
  <c r="K29" i="1" s="1"/>
  <c r="I29" i="1"/>
  <c r="G29" i="1"/>
  <c r="J28" i="1"/>
  <c r="K28" i="1" s="1"/>
  <c r="I28" i="1"/>
  <c r="G28" i="1"/>
  <c r="J27" i="1"/>
  <c r="K27" i="1" s="1"/>
  <c r="I27" i="1"/>
  <c r="G27" i="1"/>
  <c r="J26" i="1"/>
  <c r="K26" i="1" s="1"/>
  <c r="I26" i="1"/>
  <c r="G26" i="1"/>
  <c r="J25" i="1"/>
  <c r="K25" i="1" s="1"/>
  <c r="I25" i="1"/>
  <c r="G25" i="1"/>
  <c r="J24" i="1"/>
  <c r="K24" i="1" s="1"/>
  <c r="I24" i="1"/>
  <c r="G24" i="1"/>
  <c r="I11" i="1"/>
  <c r="I12" i="1"/>
  <c r="I13" i="1"/>
  <c r="I14" i="1"/>
  <c r="I15" i="1"/>
  <c r="I16" i="1"/>
  <c r="I10" i="1"/>
  <c r="G11" i="1"/>
  <c r="G12" i="1"/>
  <c r="G13" i="1"/>
  <c r="G14" i="1"/>
  <c r="G15" i="1"/>
  <c r="G16" i="1"/>
  <c r="G10" i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0" i="1"/>
  <c r="K10" i="1" s="1"/>
  <c r="D11" i="1"/>
  <c r="D12" i="1"/>
  <c r="D13" i="1"/>
  <c r="D14" i="1"/>
  <c r="D15" i="1"/>
  <c r="D16" i="1"/>
  <c r="D10" i="1"/>
</calcChain>
</file>

<file path=xl/sharedStrings.xml><?xml version="1.0" encoding="utf-8"?>
<sst xmlns="http://schemas.openxmlformats.org/spreadsheetml/2006/main" count="137" uniqueCount="58">
  <si>
    <t>Monterey Bay Aquarium</t>
  </si>
  <si>
    <t>Welded Bellows</t>
  </si>
  <si>
    <t>in</t>
  </si>
  <si>
    <t>mm</t>
  </si>
  <si>
    <t>O.D.</t>
  </si>
  <si>
    <t>Stroke</t>
  </si>
  <si>
    <t>Vee Depth</t>
  </si>
  <si>
    <t>ID</t>
  </si>
  <si>
    <t>No Vees</t>
  </si>
  <si>
    <t>Extension</t>
  </si>
  <si>
    <t>Compr.</t>
  </si>
  <si>
    <t>BW-140-0185-015V5A?</t>
  </si>
  <si>
    <t>PART NO</t>
  </si>
  <si>
    <t>BW-130-0185-020V5A?</t>
  </si>
  <si>
    <t>BW-120-0180-025V5A?</t>
  </si>
  <si>
    <t>BW-100-0180-035V5A?</t>
  </si>
  <si>
    <t>BW-090-0210-040V5A?</t>
  </si>
  <si>
    <t>BW-080-0185-045V5A?</t>
  </si>
  <si>
    <t>BW-135-0185-015V5A?</t>
  </si>
  <si>
    <t>BW-125-0185-020V5A?</t>
  </si>
  <si>
    <t>BW-115-0180-025V5A?</t>
  </si>
  <si>
    <t>BW-105-0185-030V5A?</t>
  </si>
  <si>
    <t>BW-095-0180-035V5A?</t>
  </si>
  <si>
    <t>BW-085-0210-040V5A?</t>
  </si>
  <si>
    <t>BW-075-0185-045V5A?</t>
  </si>
  <si>
    <t xml:space="preserve">Our collars are vacuum formed to fit each application.  </t>
  </si>
  <si>
    <t xml:space="preserve">They are made to fit the O.D. the customer's pipe, tube, or boss. </t>
  </si>
  <si>
    <t>Please specify the size required for each end.</t>
  </si>
  <si>
    <t>Centryco, Inc.</t>
  </si>
  <si>
    <t>.040" thick Polyurethane Film</t>
  </si>
  <si>
    <t>BASE PRICE</t>
  </si>
  <si>
    <t>BW-110-0185-030V5A?</t>
  </si>
  <si>
    <t>( Pricing based on 2013 price sheet )</t>
  </si>
  <si>
    <t>Printed</t>
  </si>
  <si>
    <t>Designed</t>
  </si>
  <si>
    <t>BW-150-0265-020V5A?</t>
  </si>
  <si>
    <t>Monterey Bay Aquarium (2)</t>
  </si>
  <si>
    <t>BW-115-0265-035V5A?</t>
  </si>
  <si>
    <t>BW-160-0255-015V5A?</t>
  </si>
  <si>
    <t>BW-130-0255-030V5A?</t>
  </si>
  <si>
    <t>BW-120-0235-035V5A?</t>
  </si>
  <si>
    <t>BW-110-0240-040V5A?</t>
  </si>
  <si>
    <t>BW-100-0235-045V5A?</t>
  </si>
  <si>
    <t>BW-155-0285-015V5A?</t>
  </si>
  <si>
    <t>BW-145-0285-020V5A?</t>
  </si>
  <si>
    <t>BW-135-0260-025V5A?</t>
  </si>
  <si>
    <t>BW-125-0255-030V5A?</t>
  </si>
  <si>
    <t>BW-105-0270-040V5A?</t>
  </si>
  <si>
    <t>BW-095-0270-045V5A?</t>
  </si>
  <si>
    <t>BW-140-0235-025V5A?</t>
  </si>
  <si>
    <t>Core Volume (cm^3)</t>
  </si>
  <si>
    <t>Corrugated Volume (cm^3)</t>
  </si>
  <si>
    <t>Total Volume (cm^3)</t>
  </si>
  <si>
    <t>Stroke (mm)</t>
  </si>
  <si>
    <t>Available height</t>
  </si>
  <si>
    <t>Difference</t>
  </si>
  <si>
    <t>Total Height (in)</t>
  </si>
  <si>
    <t>Max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</si>
</sst>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" fontId="0" fillId="0" borderId="0" xfId="0" applyNumberFormat="1" applyBorder="1"/>
    <xf numFmtId="44" fontId="0" fillId="0" borderId="0" xfId="1" applyFont="1"/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/>
    <xf numFmtId="1" fontId="0" fillId="3" borderId="0" xfId="0" applyNumberFormat="1" applyFill="1" applyBorder="1"/>
    <xf numFmtId="1" fontId="0" fillId="3" borderId="0" xfId="0" applyNumberFormat="1" applyFill="1"/>
    <xf numFmtId="0" fontId="0" fillId="3" borderId="0" xfId="0" applyFill="1"/>
    <xf numFmtId="2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abSelected="1" workbookViewId="0">
      <selection activeCell="P38" sqref="P38"/>
    </sheetView>
  </sheetViews>
  <sheetFormatPr defaultRowHeight="15" x14ac:dyDescent="0.25"/>
  <cols>
    <col min="5" max="5" width="9.140625" style="1"/>
    <col min="12" max="12" width="23.28515625" style="1" customWidth="1"/>
    <col min="14" max="14" width="15.5703125" bestFit="1" customWidth="1"/>
    <col min="15" max="15" width="19.28515625" style="33" bestFit="1" customWidth="1"/>
    <col min="16" max="16" width="25.140625" style="33" bestFit="1" customWidth="1"/>
    <col min="17" max="17" width="21.5703125" style="33" customWidth="1"/>
    <col min="18" max="18" width="24.140625" style="33" customWidth="1"/>
    <col min="19" max="19" width="9.140625" style="33"/>
  </cols>
  <sheetData>
    <row r="2" spans="1:18" x14ac:dyDescent="0.25">
      <c r="A2" t="s">
        <v>36</v>
      </c>
      <c r="D2" t="s">
        <v>1</v>
      </c>
      <c r="G2" t="s">
        <v>29</v>
      </c>
      <c r="L2" s="1" t="s">
        <v>28</v>
      </c>
    </row>
    <row r="4" spans="1:18" x14ac:dyDescent="0.25">
      <c r="F4" s="9" t="s">
        <v>25</v>
      </c>
      <c r="G4" s="1"/>
    </row>
    <row r="5" spans="1:18" x14ac:dyDescent="0.25">
      <c r="B5" s="1"/>
      <c r="C5" s="1" t="s">
        <v>2</v>
      </c>
      <c r="D5" s="1" t="s">
        <v>3</v>
      </c>
      <c r="F5" s="9" t="s">
        <v>26</v>
      </c>
      <c r="G5" s="1"/>
      <c r="N5" t="s">
        <v>54</v>
      </c>
      <c r="P5" s="33" t="s">
        <v>56</v>
      </c>
    </row>
    <row r="6" spans="1:18" x14ac:dyDescent="0.25">
      <c r="B6" s="1" t="s">
        <v>4</v>
      </c>
      <c r="C6" s="22">
        <f>D6/25.4</f>
        <v>7.4803149606299213</v>
      </c>
      <c r="D6" s="21">
        <v>190</v>
      </c>
      <c r="F6" s="10" t="s">
        <v>27</v>
      </c>
      <c r="G6" s="1"/>
      <c r="N6" s="33">
        <v>225</v>
      </c>
      <c r="O6" s="33" t="s">
        <v>3</v>
      </c>
      <c r="P6" s="48">
        <f>+(N6/25.4) + 1.5</f>
        <v>10.358267716535433</v>
      </c>
    </row>
    <row r="7" spans="1:18" x14ac:dyDescent="0.25">
      <c r="B7" s="1" t="s">
        <v>5</v>
      </c>
      <c r="C7" s="22">
        <f>D7/25.4</f>
        <v>7.8740157480314963</v>
      </c>
      <c r="D7" s="21">
        <v>200</v>
      </c>
      <c r="F7" s="1"/>
      <c r="G7" s="1"/>
      <c r="O7" s="38"/>
      <c r="R7" s="33" t="s">
        <v>57</v>
      </c>
    </row>
    <row r="8" spans="1:18" x14ac:dyDescent="0.25">
      <c r="B8" s="1"/>
      <c r="C8" s="1"/>
      <c r="D8" s="1"/>
      <c r="F8" s="27" t="s">
        <v>9</v>
      </c>
      <c r="G8" s="27"/>
      <c r="H8" s="27" t="s">
        <v>10</v>
      </c>
      <c r="I8" s="27"/>
      <c r="J8" s="27" t="s">
        <v>5</v>
      </c>
      <c r="K8" s="27"/>
      <c r="L8" s="23" t="s">
        <v>12</v>
      </c>
      <c r="M8" s="26"/>
      <c r="N8" s="35"/>
      <c r="R8" s="33">
        <f>+MAX(Q10:Q16)</f>
        <v>4155.934381617597</v>
      </c>
    </row>
    <row r="9" spans="1:18" x14ac:dyDescent="0.25">
      <c r="B9" s="2" t="s">
        <v>4</v>
      </c>
      <c r="C9" s="2" t="s">
        <v>6</v>
      </c>
      <c r="D9" s="2" t="s">
        <v>7</v>
      </c>
      <c r="E9" s="2" t="s">
        <v>8</v>
      </c>
      <c r="F9" s="2" t="s">
        <v>3</v>
      </c>
      <c r="G9" s="2" t="s">
        <v>2</v>
      </c>
      <c r="H9" s="2" t="s">
        <v>3</v>
      </c>
      <c r="I9" s="2" t="s">
        <v>2</v>
      </c>
      <c r="J9" s="2" t="s">
        <v>3</v>
      </c>
      <c r="K9" s="2" t="s">
        <v>2</v>
      </c>
      <c r="L9" s="24"/>
      <c r="M9" s="26"/>
      <c r="N9" s="35" t="s">
        <v>53</v>
      </c>
      <c r="O9" s="34" t="s">
        <v>50</v>
      </c>
      <c r="P9" s="33" t="s">
        <v>51</v>
      </c>
      <c r="Q9" s="33" t="s">
        <v>52</v>
      </c>
    </row>
    <row r="10" spans="1:18" x14ac:dyDescent="0.25">
      <c r="B10" s="21">
        <f>D6</f>
        <v>190</v>
      </c>
      <c r="C10" s="2">
        <v>15</v>
      </c>
      <c r="D10" s="2">
        <f t="shared" ref="D10:D16" si="0">B$10 - (2*$C10)</f>
        <v>160</v>
      </c>
      <c r="E10" s="20">
        <v>17</v>
      </c>
      <c r="F10" s="20">
        <v>255</v>
      </c>
      <c r="G10" s="3">
        <f>F10*0.03937</f>
        <v>10.039350000000001</v>
      </c>
      <c r="H10" s="20">
        <v>55</v>
      </c>
      <c r="I10" s="3">
        <f>H10*0.03937</f>
        <v>2.1653500000000001</v>
      </c>
      <c r="J10" s="20">
        <f>F10-H10</f>
        <v>200</v>
      </c>
      <c r="K10" s="3">
        <f>J10*0.03937</f>
        <v>7.8740000000000006</v>
      </c>
      <c r="L10" s="20" t="s">
        <v>38</v>
      </c>
      <c r="M10" s="15"/>
      <c r="N10" s="37">
        <f>+$N6-H10</f>
        <v>170</v>
      </c>
      <c r="O10" s="33">
        <f>+(PI()/4)*(D10/10)^2*(N10/10)</f>
        <v>3418.0528071056951</v>
      </c>
      <c r="P10" s="33">
        <f>0.5* (PI()/4) * (($D$6/10)^2 - (D10/10)^2) * (N10/10)</f>
        <v>700.96786083222264</v>
      </c>
      <c r="Q10" s="33">
        <f>SUM(O10:P10)</f>
        <v>4119.020667937918</v>
      </c>
      <c r="R10" s="33">
        <f>+Q10-$R$8</f>
        <v>-36.913713679678949</v>
      </c>
    </row>
    <row r="11" spans="1:18" x14ac:dyDescent="0.25">
      <c r="B11" s="2"/>
      <c r="C11" s="2">
        <v>20</v>
      </c>
      <c r="D11" s="2">
        <f t="shared" si="0"/>
        <v>150</v>
      </c>
      <c r="E11" s="2">
        <v>14</v>
      </c>
      <c r="F11" s="2">
        <v>265</v>
      </c>
      <c r="G11" s="3">
        <f t="shared" ref="G11:G16" si="1">F11*0.03937</f>
        <v>10.43305</v>
      </c>
      <c r="H11" s="2">
        <v>47</v>
      </c>
      <c r="I11" s="3">
        <f t="shared" ref="I11:I16" si="2">H11*0.03937</f>
        <v>1.8503900000000002</v>
      </c>
      <c r="J11" s="11">
        <f t="shared" ref="J11:J16" si="3">F11-H11</f>
        <v>218</v>
      </c>
      <c r="K11" s="3">
        <f t="shared" ref="K11:K16" si="4">J11*0.03937</f>
        <v>8.5826600000000006</v>
      </c>
      <c r="L11" s="14" t="s">
        <v>35</v>
      </c>
      <c r="M11" s="15"/>
      <c r="N11" s="37">
        <f t="shared" ref="N11:N16" si="5">+$N$6-H11</f>
        <v>178</v>
      </c>
      <c r="O11" s="33">
        <f t="shared" ref="O11:O16" si="6">+(PI()/4)*(D11/10)^2*(N11/10)</f>
        <v>3145.5196444067806</v>
      </c>
      <c r="P11" s="33">
        <f t="shared" ref="P11:P16" si="7">0.5* (PI()/4) * (($D$6/10)^2 - (D11/10)^2) * (N11/10)</f>
        <v>950.64593697627151</v>
      </c>
      <c r="Q11" s="33">
        <f t="shared" ref="Q11:Q16" si="8">SUM(O11:P11)</f>
        <v>4096.1655813830521</v>
      </c>
      <c r="R11" s="33">
        <f t="shared" ref="R11:R16" si="9">+Q11-$R$8</f>
        <v>-59.768800234544869</v>
      </c>
    </row>
    <row r="12" spans="1:18" x14ac:dyDescent="0.25">
      <c r="B12" s="4"/>
      <c r="C12" s="2">
        <v>25</v>
      </c>
      <c r="D12" s="2">
        <f t="shared" si="0"/>
        <v>140</v>
      </c>
      <c r="E12" s="2">
        <v>10</v>
      </c>
      <c r="F12" s="2">
        <v>235</v>
      </c>
      <c r="G12" s="3">
        <f t="shared" si="1"/>
        <v>9.2519500000000008</v>
      </c>
      <c r="H12" s="2">
        <v>35</v>
      </c>
      <c r="I12" s="3">
        <f t="shared" si="2"/>
        <v>1.37795</v>
      </c>
      <c r="J12" s="11">
        <f t="shared" si="3"/>
        <v>200</v>
      </c>
      <c r="K12" s="3">
        <f t="shared" si="4"/>
        <v>7.8740000000000006</v>
      </c>
      <c r="L12" s="14" t="s">
        <v>49</v>
      </c>
      <c r="M12" s="15"/>
      <c r="N12" s="37">
        <f t="shared" si="5"/>
        <v>190</v>
      </c>
      <c r="O12" s="33">
        <f t="shared" si="6"/>
        <v>2924.8227604920971</v>
      </c>
      <c r="P12" s="33">
        <f t="shared" si="7"/>
        <v>1231.1116211255001</v>
      </c>
      <c r="Q12" s="33">
        <f t="shared" si="8"/>
        <v>4155.934381617597</v>
      </c>
      <c r="R12" s="33">
        <f t="shared" si="9"/>
        <v>0</v>
      </c>
    </row>
    <row r="13" spans="1:18" x14ac:dyDescent="0.25">
      <c r="B13" s="4"/>
      <c r="C13" s="2">
        <v>30</v>
      </c>
      <c r="D13" s="2">
        <f t="shared" si="0"/>
        <v>130</v>
      </c>
      <c r="E13" s="2">
        <v>10</v>
      </c>
      <c r="F13" s="2">
        <v>255</v>
      </c>
      <c r="G13" s="3">
        <f t="shared" si="1"/>
        <v>10.039350000000001</v>
      </c>
      <c r="H13" s="2">
        <v>35</v>
      </c>
      <c r="I13" s="3">
        <f t="shared" si="2"/>
        <v>1.37795</v>
      </c>
      <c r="J13" s="2">
        <f t="shared" si="3"/>
        <v>220</v>
      </c>
      <c r="K13" s="3">
        <f t="shared" si="4"/>
        <v>8.6614000000000004</v>
      </c>
      <c r="L13" s="14" t="s">
        <v>39</v>
      </c>
      <c r="M13" s="16"/>
      <c r="N13" s="37">
        <f t="shared" si="5"/>
        <v>190</v>
      </c>
      <c r="O13" s="33">
        <f t="shared" si="6"/>
        <v>2521.9135026692065</v>
      </c>
      <c r="P13" s="33">
        <f t="shared" si="7"/>
        <v>1432.5662500369456</v>
      </c>
      <c r="Q13" s="33">
        <f t="shared" si="8"/>
        <v>3954.4797527061519</v>
      </c>
      <c r="R13" s="33">
        <f t="shared" si="9"/>
        <v>-201.45462891144507</v>
      </c>
    </row>
    <row r="14" spans="1:18" x14ac:dyDescent="0.25">
      <c r="B14" s="4"/>
      <c r="C14" s="2">
        <v>35</v>
      </c>
      <c r="D14" s="2">
        <f t="shared" si="0"/>
        <v>120</v>
      </c>
      <c r="E14" s="2">
        <v>8</v>
      </c>
      <c r="F14" s="2">
        <v>235</v>
      </c>
      <c r="G14" s="3">
        <f t="shared" si="1"/>
        <v>9.2519500000000008</v>
      </c>
      <c r="H14" s="2">
        <v>28</v>
      </c>
      <c r="I14" s="3">
        <f t="shared" si="2"/>
        <v>1.10236</v>
      </c>
      <c r="J14" s="2">
        <f t="shared" si="3"/>
        <v>207</v>
      </c>
      <c r="K14" s="3">
        <f t="shared" si="4"/>
        <v>8.1495899999999999</v>
      </c>
      <c r="L14" s="14" t="s">
        <v>40</v>
      </c>
      <c r="M14" s="16"/>
      <c r="N14" s="37">
        <f t="shared" si="5"/>
        <v>197</v>
      </c>
      <c r="O14" s="33">
        <f t="shared" si="6"/>
        <v>2228.0175099258813</v>
      </c>
      <c r="P14" s="33">
        <f t="shared" si="7"/>
        <v>1678.7493043538757</v>
      </c>
      <c r="Q14" s="33">
        <f t="shared" si="8"/>
        <v>3906.766814279757</v>
      </c>
      <c r="R14" s="33">
        <f t="shared" si="9"/>
        <v>-249.16756733783996</v>
      </c>
    </row>
    <row r="15" spans="1:18" x14ac:dyDescent="0.25">
      <c r="B15" s="4"/>
      <c r="C15" s="2">
        <v>40</v>
      </c>
      <c r="D15" s="2">
        <f t="shared" si="0"/>
        <v>110</v>
      </c>
      <c r="E15" s="2">
        <v>8</v>
      </c>
      <c r="F15" s="2">
        <v>240</v>
      </c>
      <c r="G15" s="3">
        <f t="shared" si="1"/>
        <v>9.4488000000000003</v>
      </c>
      <c r="H15" s="2">
        <v>28</v>
      </c>
      <c r="I15" s="3">
        <f t="shared" si="2"/>
        <v>1.10236</v>
      </c>
      <c r="J15" s="2">
        <f t="shared" si="3"/>
        <v>212</v>
      </c>
      <c r="K15" s="3">
        <f t="shared" si="4"/>
        <v>8.3464400000000012</v>
      </c>
      <c r="L15" s="14" t="s">
        <v>41</v>
      </c>
      <c r="M15" s="16"/>
      <c r="N15" s="37">
        <f t="shared" si="5"/>
        <v>197</v>
      </c>
      <c r="O15" s="33">
        <f t="shared" si="6"/>
        <v>1872.1536020904975</v>
      </c>
      <c r="P15" s="33">
        <f t="shared" si="7"/>
        <v>1856.6812582715675</v>
      </c>
      <c r="Q15" s="33">
        <f t="shared" si="8"/>
        <v>3728.8348603620652</v>
      </c>
      <c r="R15" s="33">
        <f t="shared" si="9"/>
        <v>-427.09952125553173</v>
      </c>
    </row>
    <row r="16" spans="1:18" x14ac:dyDescent="0.25">
      <c r="B16" s="4"/>
      <c r="C16" s="2">
        <v>45</v>
      </c>
      <c r="D16" s="2">
        <f t="shared" si="0"/>
        <v>100</v>
      </c>
      <c r="E16" s="2">
        <v>7</v>
      </c>
      <c r="F16" s="2">
        <v>235</v>
      </c>
      <c r="G16" s="3">
        <f t="shared" si="1"/>
        <v>9.2519500000000008</v>
      </c>
      <c r="H16" s="2">
        <v>25</v>
      </c>
      <c r="I16" s="3">
        <f t="shared" si="2"/>
        <v>0.98425000000000007</v>
      </c>
      <c r="J16" s="2">
        <f t="shared" si="3"/>
        <v>210</v>
      </c>
      <c r="K16" s="3">
        <f t="shared" si="4"/>
        <v>8.2676999999999996</v>
      </c>
      <c r="L16" s="14" t="s">
        <v>42</v>
      </c>
      <c r="M16" s="16"/>
      <c r="N16" s="37">
        <f t="shared" si="5"/>
        <v>200</v>
      </c>
      <c r="O16" s="33">
        <f t="shared" si="6"/>
        <v>1570.7963267948967</v>
      </c>
      <c r="P16" s="33">
        <f t="shared" si="7"/>
        <v>2049.88920646734</v>
      </c>
      <c r="Q16" s="33">
        <f t="shared" si="8"/>
        <v>3620.6855332622367</v>
      </c>
      <c r="R16" s="33">
        <f t="shared" si="9"/>
        <v>-535.24884835536022</v>
      </c>
    </row>
    <row r="17" spans="2:19" x14ac:dyDescent="0.25">
      <c r="B17" s="4"/>
      <c r="C17" s="4"/>
      <c r="D17" s="4"/>
      <c r="E17" s="2"/>
      <c r="F17" s="4"/>
      <c r="G17" s="4"/>
      <c r="H17" s="4"/>
      <c r="I17" s="4"/>
      <c r="J17" s="4"/>
      <c r="K17" s="4"/>
      <c r="L17" s="14"/>
      <c r="M17" s="15"/>
      <c r="N17" s="36"/>
    </row>
    <row r="19" spans="2:19" x14ac:dyDescent="0.25">
      <c r="C19" s="1" t="s">
        <v>2</v>
      </c>
      <c r="D19" s="1" t="s">
        <v>3</v>
      </c>
      <c r="N19" t="s">
        <v>54</v>
      </c>
      <c r="P19" s="33" t="s">
        <v>56</v>
      </c>
      <c r="Q19" s="33" t="s">
        <v>55</v>
      </c>
    </row>
    <row r="20" spans="2:19" x14ac:dyDescent="0.25">
      <c r="B20" s="1" t="s">
        <v>4</v>
      </c>
      <c r="C20" s="22">
        <f>D20/25.4</f>
        <v>7.2834645669291342</v>
      </c>
      <c r="D20" s="21">
        <v>185</v>
      </c>
      <c r="N20" s="33">
        <v>233</v>
      </c>
      <c r="O20" s="33" t="s">
        <v>3</v>
      </c>
      <c r="P20" s="48">
        <f>+(N20/25.4) + 1.5</f>
        <v>10.673228346456693</v>
      </c>
      <c r="Q20" s="48">
        <f>+P6-P20</f>
        <v>-0.31496062992125928</v>
      </c>
    </row>
    <row r="21" spans="2:19" x14ac:dyDescent="0.25">
      <c r="B21" s="1" t="s">
        <v>5</v>
      </c>
      <c r="C21" s="22">
        <f>D21/25.4</f>
        <v>8.4645669291338592</v>
      </c>
      <c r="D21" s="21">
        <v>215</v>
      </c>
    </row>
    <row r="22" spans="2:19" x14ac:dyDescent="0.25">
      <c r="B22" s="1"/>
      <c r="C22" s="1"/>
      <c r="D22" s="1"/>
      <c r="F22" s="27" t="s">
        <v>9</v>
      </c>
      <c r="G22" s="27"/>
      <c r="H22" s="27" t="s">
        <v>10</v>
      </c>
      <c r="I22" s="27"/>
      <c r="J22" s="27" t="s">
        <v>5</v>
      </c>
      <c r="K22" s="27"/>
      <c r="L22" s="25" t="s">
        <v>12</v>
      </c>
      <c r="M22" s="26"/>
      <c r="N22" s="35"/>
    </row>
    <row r="23" spans="2:19" x14ac:dyDescent="0.25">
      <c r="B23" s="2" t="s">
        <v>4</v>
      </c>
      <c r="C23" s="2" t="s">
        <v>6</v>
      </c>
      <c r="D23" s="2" t="s">
        <v>7</v>
      </c>
      <c r="E23" s="2" t="s">
        <v>8</v>
      </c>
      <c r="F23" s="2" t="s">
        <v>3</v>
      </c>
      <c r="G23" s="2" t="s">
        <v>2</v>
      </c>
      <c r="H23" s="2" t="s">
        <v>3</v>
      </c>
      <c r="I23" s="2" t="s">
        <v>2</v>
      </c>
      <c r="J23" s="2" t="s">
        <v>3</v>
      </c>
      <c r="K23" s="2" t="s">
        <v>2</v>
      </c>
      <c r="L23" s="25"/>
      <c r="M23" s="26"/>
      <c r="N23" s="35" t="s">
        <v>53</v>
      </c>
      <c r="O23" s="34" t="s">
        <v>50</v>
      </c>
      <c r="P23" s="33" t="s">
        <v>51</v>
      </c>
      <c r="Q23" s="33" t="s">
        <v>52</v>
      </c>
      <c r="R23" s="33" t="s">
        <v>55</v>
      </c>
    </row>
    <row r="24" spans="2:19" x14ac:dyDescent="0.25">
      <c r="B24" s="21">
        <f>D20</f>
        <v>185</v>
      </c>
      <c r="C24" s="2">
        <v>15</v>
      </c>
      <c r="D24" s="2">
        <f>B$24 - (2*$C24)</f>
        <v>155</v>
      </c>
      <c r="E24" s="20">
        <v>19</v>
      </c>
      <c r="F24" s="20">
        <v>285</v>
      </c>
      <c r="G24" s="3">
        <f>F24*0.03937</f>
        <v>11.220450000000001</v>
      </c>
      <c r="H24" s="20">
        <v>62</v>
      </c>
      <c r="I24" s="3">
        <f>H24*0.03937</f>
        <v>2.4409400000000003</v>
      </c>
      <c r="J24" s="20">
        <f>F24-H24</f>
        <v>223</v>
      </c>
      <c r="K24" s="3">
        <f>J24*0.03937</f>
        <v>8.7795100000000001</v>
      </c>
      <c r="L24" s="20" t="s">
        <v>43</v>
      </c>
      <c r="M24" s="15"/>
      <c r="N24" s="37">
        <f>+$N$20-H24</f>
        <v>171</v>
      </c>
      <c r="O24" s="33">
        <f>+(PI()/4)*(D24/10)^2*(N24/10)</f>
        <v>3226.6316397316523</v>
      </c>
      <c r="P24" s="33">
        <f>0.5* (PI()/4) * (($D$6/10)^2 - (D24/10)^2) * (N24/10)</f>
        <v>810.85488136856816</v>
      </c>
      <c r="Q24" s="33">
        <f>SUM(O24:P24)</f>
        <v>4037.4865211002207</v>
      </c>
      <c r="R24" s="33">
        <f>+Q24-$R$8</f>
        <v>-118.44786051737628</v>
      </c>
    </row>
    <row r="25" spans="2:19" x14ac:dyDescent="0.25">
      <c r="B25" s="2"/>
      <c r="C25" s="2">
        <v>20</v>
      </c>
      <c r="D25" s="2">
        <f>B$24 - (2*$C25)</f>
        <v>145</v>
      </c>
      <c r="E25" s="2">
        <v>15</v>
      </c>
      <c r="F25" s="2">
        <v>285</v>
      </c>
      <c r="G25" s="3">
        <f t="shared" ref="G25:G30" si="10">F25*0.03937</f>
        <v>11.220450000000001</v>
      </c>
      <c r="H25" s="2">
        <v>50</v>
      </c>
      <c r="I25" s="3">
        <f t="shared" ref="I25:I30" si="11">H25*0.03937</f>
        <v>1.9685000000000001</v>
      </c>
      <c r="J25" s="11">
        <f t="shared" ref="J25:J30" si="12">F25-H25</f>
        <v>235</v>
      </c>
      <c r="K25" s="3">
        <f t="shared" ref="K25:K30" si="13">J25*0.03937</f>
        <v>9.2519500000000008</v>
      </c>
      <c r="L25" s="14" t="s">
        <v>44</v>
      </c>
      <c r="M25" s="15"/>
      <c r="N25" s="37">
        <f t="shared" ref="N25:N30" si="14">+$N$20-H25</f>
        <v>183</v>
      </c>
      <c r="O25" s="33">
        <f t="shared" ref="O25:O30" si="15">+(PI()/4)*(D25/10)^2*(N25/10)</f>
        <v>3021.878338533937</v>
      </c>
      <c r="P25" s="33">
        <f t="shared" ref="P25:P30" si="16">0.5* (PI()/4) * (($D$6/10)^2 - (D25/10)^2) * (N25/10)</f>
        <v>1083.3487741593128</v>
      </c>
      <c r="Q25" s="33">
        <f t="shared" ref="Q25:Q30" si="17">SUM(O25:P25)</f>
        <v>4105.2271126932501</v>
      </c>
      <c r="R25" s="33">
        <f t="shared" ref="R25:R30" si="18">+Q25-$R$8</f>
        <v>-50.707268924346863</v>
      </c>
    </row>
    <row r="26" spans="2:19" s="47" customFormat="1" x14ac:dyDescent="0.25">
      <c r="B26" s="39"/>
      <c r="C26" s="40">
        <v>25</v>
      </c>
      <c r="D26" s="41">
        <f t="shared" ref="D26:D30" si="19">B$24 - (2*$C26)</f>
        <v>135</v>
      </c>
      <c r="E26" s="41">
        <v>11</v>
      </c>
      <c r="F26" s="41">
        <v>260</v>
      </c>
      <c r="G26" s="42">
        <f t="shared" si="10"/>
        <v>10.2362</v>
      </c>
      <c r="H26" s="41">
        <v>38</v>
      </c>
      <c r="I26" s="42">
        <f t="shared" si="11"/>
        <v>1.4960600000000002</v>
      </c>
      <c r="J26" s="41">
        <f t="shared" si="12"/>
        <v>222</v>
      </c>
      <c r="K26" s="42">
        <f t="shared" si="13"/>
        <v>8.7401400000000002</v>
      </c>
      <c r="L26" s="43" t="s">
        <v>45</v>
      </c>
      <c r="M26" s="44"/>
      <c r="N26" s="45">
        <f t="shared" si="14"/>
        <v>195</v>
      </c>
      <c r="O26" s="46">
        <f t="shared" si="15"/>
        <v>2791.2068979441065</v>
      </c>
      <c r="P26" s="46">
        <f t="shared" si="16"/>
        <v>1368.8017366461154</v>
      </c>
      <c r="Q26" s="46">
        <f t="shared" si="17"/>
        <v>4160.0086345902218</v>
      </c>
      <c r="R26" s="46">
        <f t="shared" si="18"/>
        <v>4.0742529726248904</v>
      </c>
      <c r="S26" s="46"/>
    </row>
    <row r="27" spans="2:19" x14ac:dyDescent="0.25">
      <c r="B27" s="4"/>
      <c r="C27" s="2">
        <v>30</v>
      </c>
      <c r="D27" s="2">
        <f t="shared" si="19"/>
        <v>125</v>
      </c>
      <c r="E27" s="2">
        <v>10</v>
      </c>
      <c r="F27" s="2">
        <v>255</v>
      </c>
      <c r="G27" s="3">
        <f t="shared" si="10"/>
        <v>10.039350000000001</v>
      </c>
      <c r="H27" s="2">
        <v>35</v>
      </c>
      <c r="I27" s="3">
        <f t="shared" si="11"/>
        <v>1.37795</v>
      </c>
      <c r="J27" s="2">
        <f t="shared" si="12"/>
        <v>220</v>
      </c>
      <c r="K27" s="3">
        <f t="shared" si="13"/>
        <v>8.6614000000000004</v>
      </c>
      <c r="L27" s="14" t="s">
        <v>46</v>
      </c>
      <c r="M27" s="16"/>
      <c r="N27" s="37">
        <f t="shared" si="14"/>
        <v>198</v>
      </c>
      <c r="O27" s="33">
        <f t="shared" si="15"/>
        <v>2429.8255680108559</v>
      </c>
      <c r="P27" s="33">
        <f t="shared" si="16"/>
        <v>1592.0217121607127</v>
      </c>
      <c r="Q27" s="33">
        <f t="shared" si="17"/>
        <v>4021.8472801715689</v>
      </c>
      <c r="R27" s="33">
        <f t="shared" si="18"/>
        <v>-134.0871014460281</v>
      </c>
    </row>
    <row r="28" spans="2:19" x14ac:dyDescent="0.25">
      <c r="B28" s="4"/>
      <c r="C28" s="2">
        <v>35</v>
      </c>
      <c r="D28" s="2">
        <f t="shared" si="19"/>
        <v>115</v>
      </c>
      <c r="E28" s="2">
        <v>9</v>
      </c>
      <c r="F28" s="2">
        <v>265</v>
      </c>
      <c r="G28" s="3">
        <f t="shared" si="10"/>
        <v>10.43305</v>
      </c>
      <c r="H28" s="2">
        <v>31</v>
      </c>
      <c r="I28" s="3">
        <f t="shared" si="11"/>
        <v>1.2204700000000002</v>
      </c>
      <c r="J28" s="2">
        <f t="shared" si="12"/>
        <v>234</v>
      </c>
      <c r="K28" s="3">
        <f t="shared" si="13"/>
        <v>9.2125800000000009</v>
      </c>
      <c r="L28" s="14" t="s">
        <v>37</v>
      </c>
      <c r="M28" s="16"/>
      <c r="N28" s="37">
        <f t="shared" si="14"/>
        <v>202</v>
      </c>
      <c r="O28" s="33">
        <f t="shared" si="15"/>
        <v>2098.1519236081131</v>
      </c>
      <c r="P28" s="33">
        <f t="shared" si="16"/>
        <v>1814.5642817593794</v>
      </c>
      <c r="Q28" s="33">
        <f t="shared" si="17"/>
        <v>3912.7162053674924</v>
      </c>
      <c r="R28" s="33">
        <f t="shared" si="18"/>
        <v>-243.21817625010453</v>
      </c>
    </row>
    <row r="29" spans="2:19" x14ac:dyDescent="0.25">
      <c r="B29" s="4"/>
      <c r="C29" s="2">
        <v>40</v>
      </c>
      <c r="D29" s="2">
        <f t="shared" si="19"/>
        <v>105</v>
      </c>
      <c r="E29" s="2">
        <v>9</v>
      </c>
      <c r="F29" s="2">
        <v>270</v>
      </c>
      <c r="G29" s="3">
        <f t="shared" si="10"/>
        <v>10.629900000000001</v>
      </c>
      <c r="H29" s="2">
        <v>31</v>
      </c>
      <c r="I29" s="3">
        <f t="shared" si="11"/>
        <v>1.2204700000000002</v>
      </c>
      <c r="J29" s="2">
        <f t="shared" si="12"/>
        <v>239</v>
      </c>
      <c r="K29" s="3">
        <f t="shared" si="13"/>
        <v>9.4094300000000004</v>
      </c>
      <c r="L29" s="14" t="s">
        <v>47</v>
      </c>
      <c r="M29" s="16"/>
      <c r="N29" s="37">
        <f t="shared" si="14"/>
        <v>202</v>
      </c>
      <c r="O29" s="33">
        <f t="shared" si="15"/>
        <v>1749.120979794287</v>
      </c>
      <c r="P29" s="33">
        <f t="shared" si="16"/>
        <v>1989.0797536662924</v>
      </c>
      <c r="Q29" s="33">
        <f t="shared" si="17"/>
        <v>3738.2007334605796</v>
      </c>
      <c r="R29" s="33">
        <f t="shared" si="18"/>
        <v>-417.73364815701734</v>
      </c>
    </row>
    <row r="30" spans="2:19" x14ac:dyDescent="0.25">
      <c r="B30" s="4"/>
      <c r="C30" s="2">
        <v>45</v>
      </c>
      <c r="D30" s="2">
        <f t="shared" si="19"/>
        <v>95</v>
      </c>
      <c r="E30" s="2">
        <v>8</v>
      </c>
      <c r="F30" s="2">
        <v>270</v>
      </c>
      <c r="G30" s="3">
        <f t="shared" si="10"/>
        <v>10.629900000000001</v>
      </c>
      <c r="H30" s="2">
        <v>28</v>
      </c>
      <c r="I30" s="3">
        <f t="shared" si="11"/>
        <v>1.10236</v>
      </c>
      <c r="J30" s="2">
        <f t="shared" si="12"/>
        <v>242</v>
      </c>
      <c r="K30" s="3">
        <f t="shared" si="13"/>
        <v>9.5275400000000001</v>
      </c>
      <c r="L30" s="14" t="s">
        <v>48</v>
      </c>
      <c r="M30" s="16"/>
      <c r="N30" s="37">
        <f t="shared" si="14"/>
        <v>205</v>
      </c>
      <c r="O30" s="33">
        <f t="shared" si="15"/>
        <v>1453.0847770557039</v>
      </c>
      <c r="P30" s="33">
        <f t="shared" si="16"/>
        <v>2179.6271655835558</v>
      </c>
      <c r="Q30" s="33">
        <f t="shared" si="17"/>
        <v>3632.7119426392596</v>
      </c>
      <c r="R30" s="33">
        <f t="shared" si="18"/>
        <v>-523.22243897833732</v>
      </c>
    </row>
    <row r="31" spans="2:19" x14ac:dyDescent="0.25">
      <c r="B31" s="4"/>
      <c r="C31" s="4"/>
      <c r="D31" s="4"/>
      <c r="E31" s="2"/>
      <c r="F31" s="4"/>
      <c r="G31" s="4"/>
      <c r="H31" s="4"/>
      <c r="I31" s="4"/>
      <c r="J31" s="4"/>
      <c r="K31" s="4"/>
      <c r="L31" s="14"/>
      <c r="M31" s="15"/>
      <c r="N31" s="36"/>
    </row>
    <row r="33" spans="5:5" x14ac:dyDescent="0.25">
      <c r="E33" s="8" t="str">
        <f ca="1">CELL("filename",A4)</f>
        <v>X:\CPF\COTS Equipment\Centryco\[InnerReservoirCalcs.xlsx]Sheet1</v>
      </c>
    </row>
  </sheetData>
  <mergeCells count="10">
    <mergeCell ref="L8:L9"/>
    <mergeCell ref="L22:L23"/>
    <mergeCell ref="M8:M9"/>
    <mergeCell ref="M22:M23"/>
    <mergeCell ref="F8:G8"/>
    <mergeCell ref="H8:I8"/>
    <mergeCell ref="J8:K8"/>
    <mergeCell ref="F22:G22"/>
    <mergeCell ref="H22:I22"/>
    <mergeCell ref="J22:K2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workbookViewId="0">
      <selection activeCell="L10" sqref="L10"/>
    </sheetView>
  </sheetViews>
  <sheetFormatPr defaultRowHeight="15" x14ac:dyDescent="0.25"/>
  <cols>
    <col min="1" max="1" width="4.85546875" customWidth="1"/>
    <col min="5" max="5" width="9.140625" style="1"/>
    <col min="12" max="12" width="23.28515625" style="1" customWidth="1"/>
  </cols>
  <sheetData>
    <row r="1" spans="2:13" x14ac:dyDescent="0.25">
      <c r="B1" t="s">
        <v>0</v>
      </c>
      <c r="L1" s="30" t="s">
        <v>28</v>
      </c>
      <c r="M1" s="30"/>
    </row>
    <row r="2" spans="2:13" x14ac:dyDescent="0.25">
      <c r="B2" t="s">
        <v>1</v>
      </c>
      <c r="G2" t="s">
        <v>29</v>
      </c>
      <c r="L2" s="19">
        <v>41641</v>
      </c>
      <c r="M2" s="17" t="s">
        <v>34</v>
      </c>
    </row>
    <row r="3" spans="2:13" x14ac:dyDescent="0.25">
      <c r="L3" s="18">
        <f ca="1">TODAY()</f>
        <v>42627</v>
      </c>
      <c r="M3" s="17" t="s">
        <v>33</v>
      </c>
    </row>
    <row r="4" spans="2:13" x14ac:dyDescent="0.25">
      <c r="F4" s="9" t="s">
        <v>25</v>
      </c>
      <c r="G4" s="1"/>
    </row>
    <row r="5" spans="2:13" x14ac:dyDescent="0.25">
      <c r="B5" s="1"/>
      <c r="C5" s="1" t="s">
        <v>2</v>
      </c>
      <c r="D5" s="1" t="s">
        <v>3</v>
      </c>
      <c r="F5" s="9" t="s">
        <v>26</v>
      </c>
      <c r="G5" s="1"/>
    </row>
    <row r="6" spans="2:13" x14ac:dyDescent="0.25">
      <c r="B6" s="1" t="s">
        <v>4</v>
      </c>
      <c r="C6" s="1">
        <v>6.75</v>
      </c>
      <c r="D6" s="1">
        <v>170</v>
      </c>
      <c r="F6" s="10" t="s">
        <v>27</v>
      </c>
      <c r="G6" s="1"/>
    </row>
    <row r="7" spans="2:13" x14ac:dyDescent="0.25">
      <c r="B7" s="1" t="s">
        <v>5</v>
      </c>
      <c r="C7" s="1">
        <v>6.5</v>
      </c>
      <c r="D7" s="1">
        <v>165</v>
      </c>
      <c r="F7" s="1"/>
      <c r="G7" s="1"/>
    </row>
    <row r="8" spans="2:13" x14ac:dyDescent="0.25">
      <c r="B8" s="1"/>
      <c r="C8" s="1"/>
      <c r="D8" s="1"/>
      <c r="F8" s="27" t="s">
        <v>9</v>
      </c>
      <c r="G8" s="27"/>
      <c r="H8" s="27" t="s">
        <v>10</v>
      </c>
      <c r="I8" s="27"/>
      <c r="J8" s="27" t="s">
        <v>5</v>
      </c>
      <c r="K8" s="27"/>
      <c r="L8" s="31" t="s">
        <v>12</v>
      </c>
      <c r="M8" s="29" t="s">
        <v>30</v>
      </c>
    </row>
    <row r="9" spans="2:13" x14ac:dyDescent="0.25">
      <c r="B9" s="5" t="s">
        <v>4</v>
      </c>
      <c r="C9" s="5" t="s">
        <v>6</v>
      </c>
      <c r="D9" s="5" t="s">
        <v>7</v>
      </c>
      <c r="E9" s="5" t="s">
        <v>8</v>
      </c>
      <c r="F9" s="5" t="s">
        <v>3</v>
      </c>
      <c r="G9" s="5" t="s">
        <v>2</v>
      </c>
      <c r="H9" s="5" t="s">
        <v>3</v>
      </c>
      <c r="I9" s="5" t="s">
        <v>2</v>
      </c>
      <c r="J9" s="5" t="s">
        <v>3</v>
      </c>
      <c r="K9" s="5" t="s">
        <v>2</v>
      </c>
      <c r="L9" s="32"/>
      <c r="M9" s="29"/>
    </row>
    <row r="10" spans="2:13" x14ac:dyDescent="0.25">
      <c r="B10" s="5">
        <v>190</v>
      </c>
      <c r="C10" s="5">
        <v>15</v>
      </c>
      <c r="D10" s="5">
        <f t="shared" ref="D10:D16" si="0">B$10 - (2*$C10)</f>
        <v>160</v>
      </c>
      <c r="E10" s="5">
        <v>12</v>
      </c>
      <c r="F10" s="5">
        <v>185</v>
      </c>
      <c r="G10" s="3">
        <f>F10*0.03937</f>
        <v>7.2834500000000002</v>
      </c>
      <c r="H10" s="5">
        <v>38</v>
      </c>
      <c r="I10" s="3">
        <f>H10*0.03937</f>
        <v>1.4960600000000002</v>
      </c>
      <c r="J10" s="6">
        <f>F10-H10</f>
        <v>147</v>
      </c>
      <c r="K10" s="7">
        <f>J10*0.03937</f>
        <v>5.7873900000000003</v>
      </c>
      <c r="L10" s="5" t="s">
        <v>11</v>
      </c>
      <c r="M10" s="13"/>
    </row>
    <row r="11" spans="2:13" x14ac:dyDescent="0.25">
      <c r="B11" s="5"/>
      <c r="C11" s="5">
        <v>20</v>
      </c>
      <c r="D11" s="5">
        <f t="shared" si="0"/>
        <v>150</v>
      </c>
      <c r="E11" s="5">
        <v>9</v>
      </c>
      <c r="F11" s="5">
        <v>170</v>
      </c>
      <c r="G11" s="3">
        <f t="shared" ref="G11:G16" si="1">F11*0.03937</f>
        <v>6.6929000000000007</v>
      </c>
      <c r="H11" s="5">
        <v>28</v>
      </c>
      <c r="I11" s="3">
        <f t="shared" ref="I11:I16" si="2">H11*0.03937</f>
        <v>1.10236</v>
      </c>
      <c r="J11" s="6">
        <f t="shared" ref="J11:J16" si="3">F11-H11</f>
        <v>142</v>
      </c>
      <c r="K11" s="7">
        <f t="shared" ref="K11:K16" si="4">J11*0.03937</f>
        <v>5.5905400000000007</v>
      </c>
      <c r="L11" s="5" t="s">
        <v>13</v>
      </c>
      <c r="M11" s="13"/>
    </row>
    <row r="12" spans="2:13" x14ac:dyDescent="0.25">
      <c r="B12" s="4"/>
      <c r="C12" s="5">
        <v>25</v>
      </c>
      <c r="D12" s="5">
        <f t="shared" si="0"/>
        <v>140</v>
      </c>
      <c r="E12" s="5">
        <v>7</v>
      </c>
      <c r="F12" s="5">
        <v>180</v>
      </c>
      <c r="G12" s="3">
        <f t="shared" si="1"/>
        <v>7.0866000000000007</v>
      </c>
      <c r="H12" s="5">
        <v>22</v>
      </c>
      <c r="I12" s="3">
        <f t="shared" si="2"/>
        <v>0.86614000000000002</v>
      </c>
      <c r="J12" s="6">
        <f t="shared" si="3"/>
        <v>158</v>
      </c>
      <c r="K12" s="7">
        <f t="shared" si="4"/>
        <v>6.2204600000000001</v>
      </c>
      <c r="L12" s="5" t="s">
        <v>14</v>
      </c>
      <c r="M12" s="13"/>
    </row>
    <row r="13" spans="2:13" x14ac:dyDescent="0.25">
      <c r="B13" s="4"/>
      <c r="C13" s="5">
        <v>30</v>
      </c>
      <c r="D13" s="5">
        <f t="shared" si="0"/>
        <v>130</v>
      </c>
      <c r="E13" s="5">
        <v>6</v>
      </c>
      <c r="F13" s="5">
        <v>185</v>
      </c>
      <c r="G13" s="3">
        <f t="shared" si="1"/>
        <v>7.2834500000000002</v>
      </c>
      <c r="H13" s="5">
        <v>19</v>
      </c>
      <c r="I13" s="3">
        <f t="shared" si="2"/>
        <v>0.74803000000000008</v>
      </c>
      <c r="J13" s="5">
        <f t="shared" si="3"/>
        <v>166</v>
      </c>
      <c r="K13" s="3">
        <f t="shared" si="4"/>
        <v>6.5354200000000002</v>
      </c>
      <c r="L13" s="5" t="s">
        <v>31</v>
      </c>
      <c r="M13" s="12">
        <v>133.5</v>
      </c>
    </row>
    <row r="14" spans="2:13" x14ac:dyDescent="0.25">
      <c r="B14" s="4"/>
      <c r="C14" s="5">
        <v>35</v>
      </c>
      <c r="D14" s="5">
        <f t="shared" si="0"/>
        <v>120</v>
      </c>
      <c r="E14" s="5">
        <v>5</v>
      </c>
      <c r="F14" s="5">
        <v>180</v>
      </c>
      <c r="G14" s="3">
        <f t="shared" si="1"/>
        <v>7.0866000000000007</v>
      </c>
      <c r="H14" s="5">
        <v>16</v>
      </c>
      <c r="I14" s="3">
        <f t="shared" si="2"/>
        <v>0.62992000000000004</v>
      </c>
      <c r="J14" s="5">
        <f t="shared" si="3"/>
        <v>164</v>
      </c>
      <c r="K14" s="3">
        <f t="shared" si="4"/>
        <v>6.4566800000000004</v>
      </c>
      <c r="L14" s="5" t="s">
        <v>15</v>
      </c>
      <c r="M14" s="12">
        <v>125.35</v>
      </c>
    </row>
    <row r="15" spans="2:13" x14ac:dyDescent="0.25">
      <c r="B15" s="4"/>
      <c r="C15" s="5">
        <v>40</v>
      </c>
      <c r="D15" s="5">
        <f t="shared" si="0"/>
        <v>110</v>
      </c>
      <c r="E15" s="5">
        <v>5</v>
      </c>
      <c r="F15" s="5">
        <v>210</v>
      </c>
      <c r="G15" s="3">
        <f t="shared" si="1"/>
        <v>8.2676999999999996</v>
      </c>
      <c r="H15" s="5">
        <v>16</v>
      </c>
      <c r="I15" s="3">
        <f t="shared" si="2"/>
        <v>0.62992000000000004</v>
      </c>
      <c r="J15" s="5">
        <f t="shared" si="3"/>
        <v>194</v>
      </c>
      <c r="K15" s="3">
        <f t="shared" si="4"/>
        <v>7.6377800000000002</v>
      </c>
      <c r="L15" s="5" t="s">
        <v>16</v>
      </c>
      <c r="M15" s="12">
        <v>125.35</v>
      </c>
    </row>
    <row r="16" spans="2:13" x14ac:dyDescent="0.25">
      <c r="B16" s="4"/>
      <c r="C16" s="5">
        <v>45</v>
      </c>
      <c r="D16" s="5">
        <f t="shared" si="0"/>
        <v>100</v>
      </c>
      <c r="E16" s="5">
        <v>4</v>
      </c>
      <c r="F16" s="5">
        <v>185</v>
      </c>
      <c r="G16" s="3">
        <f t="shared" si="1"/>
        <v>7.2834500000000002</v>
      </c>
      <c r="H16" s="5">
        <v>13</v>
      </c>
      <c r="I16" s="3">
        <f t="shared" si="2"/>
        <v>0.51180999999999999</v>
      </c>
      <c r="J16" s="5">
        <f t="shared" si="3"/>
        <v>172</v>
      </c>
      <c r="K16" s="3">
        <f t="shared" si="4"/>
        <v>6.7716400000000005</v>
      </c>
      <c r="L16" s="5" t="s">
        <v>17</v>
      </c>
      <c r="M16" s="12">
        <v>117.2</v>
      </c>
    </row>
    <row r="17" spans="2:13" x14ac:dyDescent="0.25">
      <c r="B17" s="4"/>
      <c r="C17" s="4"/>
      <c r="D17" s="4"/>
      <c r="E17" s="5"/>
      <c r="F17" s="4"/>
      <c r="G17" s="4"/>
      <c r="H17" s="4"/>
      <c r="I17" s="4"/>
      <c r="J17" s="4"/>
      <c r="K17" s="4"/>
      <c r="L17" s="5"/>
      <c r="M17" s="4"/>
    </row>
    <row r="18" spans="2:13" x14ac:dyDescent="0.25">
      <c r="G18" s="10" t="s">
        <v>32</v>
      </c>
    </row>
    <row r="19" spans="2:13" x14ac:dyDescent="0.25">
      <c r="C19" s="1" t="s">
        <v>2</v>
      </c>
      <c r="D19" s="1" t="s">
        <v>3</v>
      </c>
    </row>
    <row r="20" spans="2:13" x14ac:dyDescent="0.25">
      <c r="B20" s="1" t="s">
        <v>4</v>
      </c>
      <c r="C20" s="1">
        <v>6.49</v>
      </c>
      <c r="D20" s="1">
        <v>165</v>
      </c>
    </row>
    <row r="21" spans="2:13" x14ac:dyDescent="0.25">
      <c r="B21" s="1" t="s">
        <v>5</v>
      </c>
      <c r="C21" s="1">
        <v>6.5</v>
      </c>
      <c r="D21" s="1">
        <v>165</v>
      </c>
    </row>
    <row r="22" spans="2:13" x14ac:dyDescent="0.25">
      <c r="B22" s="1"/>
      <c r="C22" s="1"/>
      <c r="D22" s="1"/>
      <c r="F22" s="27" t="s">
        <v>9</v>
      </c>
      <c r="G22" s="27"/>
      <c r="H22" s="27" t="s">
        <v>10</v>
      </c>
      <c r="I22" s="27"/>
      <c r="J22" s="27" t="s">
        <v>5</v>
      </c>
      <c r="K22" s="27"/>
      <c r="L22" s="28" t="s">
        <v>12</v>
      </c>
      <c r="M22" s="29" t="s">
        <v>30</v>
      </c>
    </row>
    <row r="23" spans="2:13" x14ac:dyDescent="0.25">
      <c r="B23" s="5" t="s">
        <v>4</v>
      </c>
      <c r="C23" s="5" t="s">
        <v>6</v>
      </c>
      <c r="D23" s="5" t="s">
        <v>7</v>
      </c>
      <c r="E23" s="5" t="s">
        <v>8</v>
      </c>
      <c r="F23" s="5" t="s">
        <v>3</v>
      </c>
      <c r="G23" s="5" t="s">
        <v>2</v>
      </c>
      <c r="H23" s="5" t="s">
        <v>3</v>
      </c>
      <c r="I23" s="5" t="s">
        <v>2</v>
      </c>
      <c r="J23" s="5" t="s">
        <v>3</v>
      </c>
      <c r="K23" s="5" t="s">
        <v>2</v>
      </c>
      <c r="L23" s="28"/>
      <c r="M23" s="29"/>
    </row>
    <row r="24" spans="2:13" x14ac:dyDescent="0.25">
      <c r="B24" s="5">
        <v>185</v>
      </c>
      <c r="C24" s="5">
        <v>15</v>
      </c>
      <c r="D24" s="5">
        <f>B$24 - (2*$C24)</f>
        <v>155</v>
      </c>
      <c r="E24" s="5">
        <v>12</v>
      </c>
      <c r="F24" s="5">
        <v>185</v>
      </c>
      <c r="G24" s="3">
        <f>F24*0.03937</f>
        <v>7.2834500000000002</v>
      </c>
      <c r="H24" s="5">
        <v>38</v>
      </c>
      <c r="I24" s="3">
        <f>H24*0.03937</f>
        <v>1.4960600000000002</v>
      </c>
      <c r="J24" s="6">
        <f>F24-H24</f>
        <v>147</v>
      </c>
      <c r="K24" s="7">
        <f>J24*0.03937</f>
        <v>5.7873900000000003</v>
      </c>
      <c r="L24" s="5" t="s">
        <v>18</v>
      </c>
      <c r="M24" s="13"/>
    </row>
    <row r="25" spans="2:13" x14ac:dyDescent="0.25">
      <c r="B25" s="5"/>
      <c r="C25" s="5">
        <v>20</v>
      </c>
      <c r="D25" s="5">
        <f>B$24 - (2*$C25)</f>
        <v>145</v>
      </c>
      <c r="E25" s="5">
        <v>9</v>
      </c>
      <c r="F25" s="5">
        <v>185</v>
      </c>
      <c r="G25" s="3">
        <f t="shared" ref="G25:G30" si="5">F25*0.03937</f>
        <v>7.2834500000000002</v>
      </c>
      <c r="H25" s="5">
        <v>28</v>
      </c>
      <c r="I25" s="3">
        <f t="shared" ref="I25:I30" si="6">H25*0.03937</f>
        <v>1.10236</v>
      </c>
      <c r="J25" s="6">
        <f t="shared" ref="J25:J30" si="7">F25-H25</f>
        <v>157</v>
      </c>
      <c r="K25" s="7">
        <f t="shared" ref="K25:K30" si="8">J25*0.03937</f>
        <v>6.1810900000000002</v>
      </c>
      <c r="L25" s="5" t="s">
        <v>19</v>
      </c>
      <c r="M25" s="13"/>
    </row>
    <row r="26" spans="2:13" x14ac:dyDescent="0.25">
      <c r="B26" s="4"/>
      <c r="C26" s="5">
        <v>25</v>
      </c>
      <c r="D26" s="5">
        <f t="shared" ref="D26:D30" si="9">B$24 - (2*$C26)</f>
        <v>135</v>
      </c>
      <c r="E26" s="5">
        <v>7</v>
      </c>
      <c r="F26" s="5">
        <v>180</v>
      </c>
      <c r="G26" s="3">
        <f t="shared" si="5"/>
        <v>7.0866000000000007</v>
      </c>
      <c r="H26" s="5">
        <v>22</v>
      </c>
      <c r="I26" s="3">
        <f t="shared" si="6"/>
        <v>0.86614000000000002</v>
      </c>
      <c r="J26" s="6">
        <f t="shared" si="7"/>
        <v>158</v>
      </c>
      <c r="K26" s="7">
        <f t="shared" si="8"/>
        <v>6.2204600000000001</v>
      </c>
      <c r="L26" s="5" t="s">
        <v>20</v>
      </c>
      <c r="M26" s="13"/>
    </row>
    <row r="27" spans="2:13" x14ac:dyDescent="0.25">
      <c r="B27" s="4"/>
      <c r="C27" s="5">
        <v>30</v>
      </c>
      <c r="D27" s="5">
        <f t="shared" si="9"/>
        <v>125</v>
      </c>
      <c r="E27" s="5">
        <v>6</v>
      </c>
      <c r="F27" s="5">
        <v>185</v>
      </c>
      <c r="G27" s="3">
        <f t="shared" si="5"/>
        <v>7.2834500000000002</v>
      </c>
      <c r="H27" s="5">
        <v>19</v>
      </c>
      <c r="I27" s="3">
        <f t="shared" si="6"/>
        <v>0.74803000000000008</v>
      </c>
      <c r="J27" s="5">
        <f t="shared" si="7"/>
        <v>166</v>
      </c>
      <c r="K27" s="3">
        <f t="shared" si="8"/>
        <v>6.5354200000000002</v>
      </c>
      <c r="L27" s="5" t="s">
        <v>21</v>
      </c>
      <c r="M27" s="12">
        <v>132.5</v>
      </c>
    </row>
    <row r="28" spans="2:13" x14ac:dyDescent="0.25">
      <c r="B28" s="4"/>
      <c r="C28" s="5">
        <v>35</v>
      </c>
      <c r="D28" s="5">
        <f t="shared" si="9"/>
        <v>115</v>
      </c>
      <c r="E28" s="5">
        <v>5</v>
      </c>
      <c r="F28" s="5">
        <v>180</v>
      </c>
      <c r="G28" s="3">
        <f t="shared" si="5"/>
        <v>7.0866000000000007</v>
      </c>
      <c r="H28" s="5">
        <v>16</v>
      </c>
      <c r="I28" s="3">
        <f t="shared" si="6"/>
        <v>0.62992000000000004</v>
      </c>
      <c r="J28" s="5">
        <f t="shared" si="7"/>
        <v>164</v>
      </c>
      <c r="K28" s="3">
        <f t="shared" si="8"/>
        <v>6.4566800000000004</v>
      </c>
      <c r="L28" s="5" t="s">
        <v>22</v>
      </c>
      <c r="M28" s="12">
        <v>124.5</v>
      </c>
    </row>
    <row r="29" spans="2:13" x14ac:dyDescent="0.25">
      <c r="B29" s="4"/>
      <c r="C29" s="5">
        <v>40</v>
      </c>
      <c r="D29" s="5">
        <f t="shared" si="9"/>
        <v>105</v>
      </c>
      <c r="E29" s="5">
        <v>5</v>
      </c>
      <c r="F29" s="5">
        <v>210</v>
      </c>
      <c r="G29" s="3">
        <f t="shared" si="5"/>
        <v>8.2676999999999996</v>
      </c>
      <c r="H29" s="5">
        <v>16</v>
      </c>
      <c r="I29" s="3">
        <f t="shared" si="6"/>
        <v>0.62992000000000004</v>
      </c>
      <c r="J29" s="5">
        <f t="shared" si="7"/>
        <v>194</v>
      </c>
      <c r="K29" s="3">
        <f t="shared" si="8"/>
        <v>7.6377800000000002</v>
      </c>
      <c r="L29" s="5" t="s">
        <v>23</v>
      </c>
      <c r="M29" s="12">
        <v>124.5</v>
      </c>
    </row>
    <row r="30" spans="2:13" x14ac:dyDescent="0.25">
      <c r="B30" s="4"/>
      <c r="C30" s="5">
        <v>45</v>
      </c>
      <c r="D30" s="5">
        <f t="shared" si="9"/>
        <v>95</v>
      </c>
      <c r="E30" s="5">
        <v>4</v>
      </c>
      <c r="F30" s="5">
        <v>185</v>
      </c>
      <c r="G30" s="3">
        <f t="shared" si="5"/>
        <v>7.2834500000000002</v>
      </c>
      <c r="H30" s="5">
        <v>13</v>
      </c>
      <c r="I30" s="3">
        <f t="shared" si="6"/>
        <v>0.51180999999999999</v>
      </c>
      <c r="J30" s="5">
        <f t="shared" si="7"/>
        <v>172</v>
      </c>
      <c r="K30" s="3">
        <f t="shared" si="8"/>
        <v>6.7716400000000005</v>
      </c>
      <c r="L30" s="5" t="s">
        <v>24</v>
      </c>
      <c r="M30" s="12">
        <v>116.55</v>
      </c>
    </row>
    <row r="31" spans="2:13" x14ac:dyDescent="0.25">
      <c r="B31" s="4"/>
      <c r="C31" s="4"/>
      <c r="D31" s="4"/>
      <c r="E31" s="5"/>
      <c r="F31" s="4"/>
      <c r="G31" s="4"/>
      <c r="H31" s="4"/>
      <c r="I31" s="4"/>
      <c r="J31" s="4"/>
      <c r="K31" s="4"/>
      <c r="L31" s="5"/>
      <c r="M31" s="4"/>
    </row>
    <row r="32" spans="2:13" x14ac:dyDescent="0.25">
      <c r="G32" s="10" t="s">
        <v>32</v>
      </c>
    </row>
    <row r="34" spans="5:5" x14ac:dyDescent="0.25">
      <c r="E34" s="8" t="str">
        <f ca="1">CELL("filename",A4)</f>
        <v>X:\CPF\COTS Equipment\Centryco\[InnerReservoirCalcs.xlsx]Sheet1 w - PRICE</v>
      </c>
    </row>
  </sheetData>
  <mergeCells count="11">
    <mergeCell ref="L1:M1"/>
    <mergeCell ref="F8:G8"/>
    <mergeCell ref="H8:I8"/>
    <mergeCell ref="J8:K8"/>
    <mergeCell ref="L8:L9"/>
    <mergeCell ref="M8:M9"/>
    <mergeCell ref="F22:G22"/>
    <mergeCell ref="H22:I22"/>
    <mergeCell ref="J22:K22"/>
    <mergeCell ref="L22:L23"/>
    <mergeCell ref="M22:M2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w - PRICE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Gene Massion</cp:lastModifiedBy>
  <cp:lastPrinted>2014-01-02T14:41:04Z</cp:lastPrinted>
  <dcterms:created xsi:type="dcterms:W3CDTF">2013-11-22T15:36:26Z</dcterms:created>
  <dcterms:modified xsi:type="dcterms:W3CDTF">2016-09-14T16:27:10Z</dcterms:modified>
</cp:coreProperties>
</file>