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22980" windowHeight="148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4" i="1" l="1"/>
  <c r="B5" i="1"/>
  <c r="B6" i="1"/>
  <c r="B7" i="1"/>
  <c r="B8" i="1"/>
  <c r="B9" i="1"/>
  <c r="B10" i="1"/>
  <c r="B11" i="1"/>
  <c r="B3" i="1"/>
  <c r="M4" i="1" l="1"/>
  <c r="M5" i="1"/>
  <c r="M6" i="1"/>
  <c r="M7" i="1"/>
  <c r="M8" i="1"/>
  <c r="M9" i="1"/>
  <c r="M10" i="1"/>
  <c r="M11" i="1"/>
  <c r="M3" i="1"/>
  <c r="L4" i="1"/>
  <c r="L5" i="1"/>
  <c r="L6" i="1"/>
  <c r="L7" i="1"/>
  <c r="L8" i="1"/>
  <c r="L9" i="1"/>
  <c r="L10" i="1"/>
  <c r="L11" i="1"/>
  <c r="L3" i="1"/>
  <c r="C16" i="1"/>
  <c r="E23" i="1"/>
  <c r="E25" i="1" s="1"/>
  <c r="E27" i="1" s="1"/>
  <c r="E22" i="1"/>
  <c r="C20" i="1"/>
  <c r="C21" i="1" s="1"/>
  <c r="C24" i="1" s="1"/>
  <c r="C27" i="1" s="1"/>
  <c r="I4" i="1"/>
  <c r="I5" i="1"/>
  <c r="I6" i="1"/>
  <c r="I7" i="1"/>
  <c r="I8" i="1"/>
  <c r="I9" i="1"/>
  <c r="I10" i="1"/>
  <c r="J10" i="1" s="1"/>
  <c r="I11" i="1"/>
  <c r="J11" i="1" s="1"/>
  <c r="I3" i="1"/>
  <c r="J3" i="1" s="1"/>
  <c r="E4" i="1"/>
  <c r="E5" i="1"/>
  <c r="E6" i="1"/>
  <c r="E7" i="1"/>
  <c r="E8" i="1"/>
  <c r="E9" i="1"/>
  <c r="E10" i="1"/>
  <c r="F10" i="1" s="1"/>
  <c r="E11" i="1"/>
  <c r="E3" i="1"/>
  <c r="J7" i="1" l="1"/>
  <c r="F11" i="1"/>
  <c r="J6" i="1"/>
  <c r="J4" i="1"/>
  <c r="J9" i="1"/>
  <c r="F3" i="1"/>
  <c r="F7" i="1"/>
  <c r="F8" i="1"/>
  <c r="F6" i="1"/>
  <c r="F4" i="1"/>
  <c r="J8" i="1"/>
  <c r="J5" i="1"/>
  <c r="F9" i="1"/>
  <c r="F5" i="1"/>
  <c r="E24" i="1"/>
</calcChain>
</file>

<file path=xl/sharedStrings.xml><?xml version="1.0" encoding="utf-8"?>
<sst xmlns="http://schemas.openxmlformats.org/spreadsheetml/2006/main" count="43" uniqueCount="40">
  <si>
    <t>RPM</t>
  </si>
  <si>
    <t>Power (HP)</t>
  </si>
  <si>
    <t>Q (mL/min)</t>
  </si>
  <si>
    <t>Monthly fee</t>
  </si>
  <si>
    <t>baud rate</t>
  </si>
  <si>
    <t>$/min</t>
  </si>
  <si>
    <t>bytes/min</t>
  </si>
  <si>
    <t>$/transfer</t>
  </si>
  <si>
    <t>Dial up</t>
  </si>
  <si>
    <t>min/transfer</t>
  </si>
  <si>
    <t>SBD</t>
  </si>
  <si>
    <t>bytes/SBD</t>
  </si>
  <si>
    <t>$/month</t>
  </si>
  <si>
    <t>free bytes</t>
  </si>
  <si>
    <t>$/byte (after 12K)</t>
  </si>
  <si>
    <t>total bytes</t>
  </si>
  <si>
    <t>num un-free bytes</t>
  </si>
  <si>
    <t>connect time (min)</t>
  </si>
  <si>
    <t>num un-free SBDs</t>
  </si>
  <si>
    <t>total SBDs</t>
  </si>
  <si>
    <t>$ for un-free bytes</t>
  </si>
  <si>
    <t>File size (bytes) /profile</t>
  </si>
  <si>
    <t>profiles/month</t>
  </si>
  <si>
    <t>The standard Iridium module is the “9522”, which supports dial-up, PPP, RUDICS,</t>
  </si>
  <si>
    <t>SMS and SBD. It runs on 4.4V DC and consumes 250mW in standby and 2500mW</t>
  </si>
  <si>
    <t>during a transmission. Each transmission burst (which is 8.2ms out of every 90ms)</t>
  </si>
  <si>
    <t>will draw a peak current of around 2.5A (=11W).</t>
  </si>
  <si>
    <t>A smaller, lighter modem, the “9601” is available for use with the SBD service only.</t>
  </si>
  <si>
    <t>It runs on 5V DC and consumes 330mW in standby and 1750mW during</t>
  </si>
  <si>
    <t>transmission. Peak current requirement is 1.5A (=7.5W).</t>
  </si>
  <si>
    <t>1500 RPM</t>
  </si>
  <si>
    <t>3000 RPM</t>
  </si>
  <si>
    <t xml:space="preserve">Vol = </t>
  </si>
  <si>
    <t>mL</t>
  </si>
  <si>
    <t>Time to pump 2.5 liters (min)</t>
  </si>
  <si>
    <t>Relative Eff.</t>
  </si>
  <si>
    <t>cc/rev</t>
  </si>
  <si>
    <t>(mL/min)/HP @ 3000RPM</t>
  </si>
  <si>
    <t>(mL/min)/HP @ 1500 RPM</t>
  </si>
  <si>
    <t>Relative Displacement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</si>
</sst>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"/>
    <numFmt numFmtId="165" formatCode="&quot;$&quot;#,##0.00"/>
    <numFmt numFmtId="166" formatCode="&quot;$&quot;#,##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2" fontId="0" fillId="0" borderId="0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10" xfId="0" applyBorder="1"/>
    <xf numFmtId="166" fontId="0" fillId="0" borderId="10" xfId="0" applyNumberFormat="1" applyBorder="1"/>
    <xf numFmtId="165" fontId="0" fillId="0" borderId="10" xfId="0" applyNumberFormat="1" applyBorder="1"/>
    <xf numFmtId="0" fontId="0" fillId="0" borderId="11" xfId="0" applyBorder="1"/>
    <xf numFmtId="165" fontId="0" fillId="0" borderId="12" xfId="0" applyNumberFormat="1" applyBorder="1"/>
    <xf numFmtId="2" fontId="0" fillId="0" borderId="10" xfId="0" applyNumberFormat="1" applyBorder="1"/>
    <xf numFmtId="4" fontId="0" fillId="0" borderId="10" xfId="0" applyNumberFormat="1" applyBorder="1"/>
    <xf numFmtId="2" fontId="0" fillId="0" borderId="9" xfId="0" applyNumberForma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1" xfId="0" applyBorder="1"/>
    <xf numFmtId="0" fontId="0" fillId="0" borderId="7" xfId="0" applyBorder="1"/>
    <xf numFmtId="0" fontId="0" fillId="0" borderId="2" xfId="0" applyBorder="1"/>
    <xf numFmtId="2" fontId="0" fillId="0" borderId="8" xfId="0" applyNumberFormat="1" applyBorder="1"/>
    <xf numFmtId="0" fontId="0" fillId="0" borderId="8" xfId="0" applyBorder="1"/>
    <xf numFmtId="0" fontId="0" fillId="0" borderId="6" xfId="0" applyBorder="1"/>
    <xf numFmtId="0" fontId="0" fillId="0" borderId="0" xfId="0" applyAlignment="1">
      <alignment horizontal="centerContinuous"/>
    </xf>
    <xf numFmtId="0" fontId="0" fillId="0" borderId="0" xfId="0" applyBorder="1" applyAlignment="1">
      <alignment horizontal="centerContinuous"/>
    </xf>
    <xf numFmtId="164" fontId="0" fillId="0" borderId="0" xfId="0" applyNumberFormat="1" applyBorder="1"/>
    <xf numFmtId="166" fontId="0" fillId="0" borderId="0" xfId="0" applyNumberFormat="1" applyBorder="1"/>
    <xf numFmtId="165" fontId="0" fillId="0" borderId="0" xfId="0" applyNumberFormat="1" applyBorder="1"/>
    <xf numFmtId="2" fontId="0" fillId="0" borderId="0" xfId="0" applyNumberFormat="1" applyBorder="1" applyAlignment="1">
      <alignment horizontal="centerContinuous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47507765406983"/>
          <c:y val="3.9740557030695338E-2"/>
          <c:w val="0.75304011122501846"/>
          <c:h val="0.83121551111127401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Sheet1!$E$2</c:f>
              <c:strCache>
                <c:ptCount val="1"/>
                <c:pt idx="0">
                  <c:v>(mL/min)/HP @ 1500 RPM</c:v>
                </c:pt>
              </c:strCache>
            </c:strRef>
          </c:tx>
          <c:xVal>
            <c:numRef>
              <c:f>Sheet1!$A$3:$A$11</c:f>
              <c:numCache>
                <c:formatCode>General</c:formatCode>
                <c:ptCount val="9"/>
                <c:pt idx="0">
                  <c:v>156</c:v>
                </c:pt>
                <c:pt idx="1">
                  <c:v>206</c:v>
                </c:pt>
                <c:pt idx="2">
                  <c:v>259</c:v>
                </c:pt>
                <c:pt idx="3">
                  <c:v>311</c:v>
                </c:pt>
                <c:pt idx="4">
                  <c:v>346</c:v>
                </c:pt>
                <c:pt idx="5">
                  <c:v>417</c:v>
                </c:pt>
                <c:pt idx="6">
                  <c:v>519</c:v>
                </c:pt>
                <c:pt idx="7">
                  <c:v>692</c:v>
                </c:pt>
                <c:pt idx="8">
                  <c:v>865</c:v>
                </c:pt>
              </c:numCache>
            </c:numRef>
          </c:xVal>
          <c:yVal>
            <c:numRef>
              <c:f>Sheet1!$E$3:$E$11</c:f>
              <c:numCache>
                <c:formatCode>0.00</c:formatCode>
                <c:ptCount val="9"/>
                <c:pt idx="0">
                  <c:v>2750</c:v>
                </c:pt>
                <c:pt idx="1">
                  <c:v>3750</c:v>
                </c:pt>
                <c:pt idx="2">
                  <c:v>2375</c:v>
                </c:pt>
                <c:pt idx="3">
                  <c:v>3833.3333333333335</c:v>
                </c:pt>
                <c:pt idx="4">
                  <c:v>4000</c:v>
                </c:pt>
                <c:pt idx="5">
                  <c:v>4615.3846153846152</c:v>
                </c:pt>
                <c:pt idx="6">
                  <c:v>3833.3333333333335</c:v>
                </c:pt>
                <c:pt idx="7">
                  <c:v>5833.3333333333339</c:v>
                </c:pt>
                <c:pt idx="8">
                  <c:v>5227.272727272727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Sheet1!$I$2</c:f>
              <c:strCache>
                <c:ptCount val="1"/>
                <c:pt idx="0">
                  <c:v>(mL/min)/HP @ 3000RPM</c:v>
                </c:pt>
              </c:strCache>
            </c:strRef>
          </c:tx>
          <c:xVal>
            <c:numRef>
              <c:f>Sheet1!$A$3:$A$11</c:f>
              <c:numCache>
                <c:formatCode>General</c:formatCode>
                <c:ptCount val="9"/>
                <c:pt idx="0">
                  <c:v>156</c:v>
                </c:pt>
                <c:pt idx="1">
                  <c:v>206</c:v>
                </c:pt>
                <c:pt idx="2">
                  <c:v>259</c:v>
                </c:pt>
                <c:pt idx="3">
                  <c:v>311</c:v>
                </c:pt>
                <c:pt idx="4">
                  <c:v>346</c:v>
                </c:pt>
                <c:pt idx="5">
                  <c:v>417</c:v>
                </c:pt>
                <c:pt idx="6">
                  <c:v>519</c:v>
                </c:pt>
                <c:pt idx="7">
                  <c:v>692</c:v>
                </c:pt>
                <c:pt idx="8">
                  <c:v>865</c:v>
                </c:pt>
              </c:numCache>
            </c:numRef>
          </c:xVal>
          <c:yVal>
            <c:numRef>
              <c:f>Sheet1!$I$3:$I$11</c:f>
              <c:numCache>
                <c:formatCode>0.00</c:formatCode>
                <c:ptCount val="9"/>
                <c:pt idx="0">
                  <c:v>3259.2592592592591</c:v>
                </c:pt>
                <c:pt idx="1">
                  <c:v>3529.411764705882</c:v>
                </c:pt>
                <c:pt idx="2">
                  <c:v>3083.3333333333335</c:v>
                </c:pt>
                <c:pt idx="3">
                  <c:v>3600</c:v>
                </c:pt>
                <c:pt idx="4">
                  <c:v>3846.1538461538462</c:v>
                </c:pt>
                <c:pt idx="5">
                  <c:v>4285.7142857142853</c:v>
                </c:pt>
                <c:pt idx="6">
                  <c:v>4500</c:v>
                </c:pt>
                <c:pt idx="7">
                  <c:v>5636.363636363636</c:v>
                </c:pt>
                <c:pt idx="8">
                  <c:v>4895.8333333333339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58784"/>
        <c:axId val="8760704"/>
      </c:scatterChart>
      <c:valAx>
        <c:axId val="875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Pump Size (cc/rev)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60704"/>
        <c:crosses val="autoZero"/>
        <c:crossBetween val="midCat"/>
      </c:valAx>
      <c:valAx>
        <c:axId val="8760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Pump Rate per HP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87587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35156347693403373"/>
          <c:y val="0.58560910558803492"/>
          <c:w val="0.2489162361069881"/>
          <c:h val="0.1294526055484358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89600124370326"/>
          <c:y val="8.159316680957876E-2"/>
          <c:w val="0.8413471387908279"/>
          <c:h val="0.76718740362222249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Sheet1!$F$2</c:f>
              <c:strCache>
                <c:ptCount val="1"/>
                <c:pt idx="0">
                  <c:v>Relative Eff.</c:v>
                </c:pt>
              </c:strCache>
            </c:strRef>
          </c:tx>
          <c:xVal>
            <c:numRef>
              <c:f>Sheet1!$A$3:$A$11</c:f>
              <c:numCache>
                <c:formatCode>General</c:formatCode>
                <c:ptCount val="9"/>
                <c:pt idx="0">
                  <c:v>156</c:v>
                </c:pt>
                <c:pt idx="1">
                  <c:v>206</c:v>
                </c:pt>
                <c:pt idx="2">
                  <c:v>259</c:v>
                </c:pt>
                <c:pt idx="3">
                  <c:v>311</c:v>
                </c:pt>
                <c:pt idx="4">
                  <c:v>346</c:v>
                </c:pt>
                <c:pt idx="5">
                  <c:v>417</c:v>
                </c:pt>
                <c:pt idx="6">
                  <c:v>519</c:v>
                </c:pt>
                <c:pt idx="7">
                  <c:v>692</c:v>
                </c:pt>
                <c:pt idx="8">
                  <c:v>865</c:v>
                </c:pt>
              </c:numCache>
            </c:numRef>
          </c:xVal>
          <c:yVal>
            <c:numRef>
              <c:f>Sheet1!$F$3:$F$11</c:f>
              <c:numCache>
                <c:formatCode>0.00</c:formatCode>
                <c:ptCount val="9"/>
                <c:pt idx="0">
                  <c:v>0.47142857142857136</c:v>
                </c:pt>
                <c:pt idx="1">
                  <c:v>0.64285714285714279</c:v>
                </c:pt>
                <c:pt idx="2">
                  <c:v>0.40714285714285708</c:v>
                </c:pt>
                <c:pt idx="3">
                  <c:v>0.65714285714285714</c:v>
                </c:pt>
                <c:pt idx="4">
                  <c:v>0.68571428571428561</c:v>
                </c:pt>
                <c:pt idx="5">
                  <c:v>0.79120879120879106</c:v>
                </c:pt>
                <c:pt idx="6">
                  <c:v>0.65714285714285714</c:v>
                </c:pt>
                <c:pt idx="7">
                  <c:v>1</c:v>
                </c:pt>
                <c:pt idx="8">
                  <c:v>0.89610389610389596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Sheet1!$J$2</c:f>
              <c:strCache>
                <c:ptCount val="1"/>
                <c:pt idx="0">
                  <c:v>Relative Eff.</c:v>
                </c:pt>
              </c:strCache>
            </c:strRef>
          </c:tx>
          <c:xVal>
            <c:numRef>
              <c:f>Sheet1!$A$3:$A$11</c:f>
              <c:numCache>
                <c:formatCode>General</c:formatCode>
                <c:ptCount val="9"/>
                <c:pt idx="0">
                  <c:v>156</c:v>
                </c:pt>
                <c:pt idx="1">
                  <c:v>206</c:v>
                </c:pt>
                <c:pt idx="2">
                  <c:v>259</c:v>
                </c:pt>
                <c:pt idx="3">
                  <c:v>311</c:v>
                </c:pt>
                <c:pt idx="4">
                  <c:v>346</c:v>
                </c:pt>
                <c:pt idx="5">
                  <c:v>417</c:v>
                </c:pt>
                <c:pt idx="6">
                  <c:v>519</c:v>
                </c:pt>
                <c:pt idx="7">
                  <c:v>692</c:v>
                </c:pt>
                <c:pt idx="8">
                  <c:v>865</c:v>
                </c:pt>
              </c:numCache>
            </c:numRef>
          </c:xVal>
          <c:yVal>
            <c:numRef>
              <c:f>Sheet1!$J$3:$J$11</c:f>
              <c:numCache>
                <c:formatCode>0.00</c:formatCode>
                <c:ptCount val="9"/>
                <c:pt idx="0">
                  <c:v>0.57825567502986863</c:v>
                </c:pt>
                <c:pt idx="1">
                  <c:v>0.62618595825426937</c:v>
                </c:pt>
                <c:pt idx="2">
                  <c:v>0.54704301075268824</c:v>
                </c:pt>
                <c:pt idx="3">
                  <c:v>0.63870967741935492</c:v>
                </c:pt>
                <c:pt idx="4">
                  <c:v>0.68238213399503722</c:v>
                </c:pt>
                <c:pt idx="5">
                  <c:v>0.76036866359446997</c:v>
                </c:pt>
                <c:pt idx="6">
                  <c:v>0.79838709677419362</c:v>
                </c:pt>
                <c:pt idx="7">
                  <c:v>1</c:v>
                </c:pt>
                <c:pt idx="8">
                  <c:v>0.86861559139784961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312832"/>
        <c:axId val="126314752"/>
      </c:scatterChart>
      <c:valAx>
        <c:axId val="12631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Pump Size (cc/rev)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6314752"/>
        <c:crosses val="autoZero"/>
        <c:crossBetween val="midCat"/>
      </c:valAx>
      <c:valAx>
        <c:axId val="126314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Relative Efficiency %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263128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1195386</xdr:colOff>
      <xdr:row>17</xdr:row>
      <xdr:rowOff>42861</xdr:rowOff>
    </xdr:from>
    <xdr:to>
      <xdr:col>12</xdr:col>
      <xdr:colOff>847725</xdr:colOff>
      <xdr:row>35</xdr:row>
      <xdr:rowOff>142874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385762</xdr:colOff>
      <xdr:row>25</xdr:row>
      <xdr:rowOff>33336</xdr:rowOff>
    </xdr:from>
    <xdr:to>
      <xdr:col>8</xdr:col>
      <xdr:colOff>914400</xdr:colOff>
      <xdr:row>41</xdr:row>
      <xdr:rowOff>95249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C1" workbookViewId="0">
      <selection activeCell="E31" sqref="E31"/>
    </sheetView>
  </sheetViews>
  <sheetFormatPr defaultColWidth="27.7109375" defaultRowHeight="15" x14ac:dyDescent="0.25"/>
  <sheetData>
    <row r="1" spans="1:16" x14ac:dyDescent="0.25">
      <c r="A1" t="s">
        <v>0</v>
      </c>
      <c r="C1">
        <v>1500</v>
      </c>
      <c r="G1">
        <v>3000</v>
      </c>
      <c r="L1" s="25" t="s">
        <v>34</v>
      </c>
      <c r="M1" s="25"/>
      <c r="N1" t="s">
        <v>32</v>
      </c>
      <c r="O1">
        <v>2500</v>
      </c>
      <c r="P1" t="s">
        <v>33</v>
      </c>
    </row>
    <row r="2" spans="1:16" x14ac:dyDescent="0.25">
      <c r="A2" t="s">
        <v>36</v>
      </c>
      <c r="B2" t="s">
        <v>39</v>
      </c>
      <c r="C2" t="s">
        <v>1</v>
      </c>
      <c r="D2" t="s">
        <v>2</v>
      </c>
      <c r="E2" t="s">
        <v>38</v>
      </c>
      <c r="F2" t="s">
        <v>35</v>
      </c>
      <c r="G2" t="s">
        <v>1</v>
      </c>
      <c r="H2" t="s">
        <v>2</v>
      </c>
      <c r="I2" t="s">
        <v>37</v>
      </c>
      <c r="J2" t="s">
        <v>35</v>
      </c>
      <c r="L2" t="s">
        <v>30</v>
      </c>
      <c r="M2" t="s">
        <v>31</v>
      </c>
    </row>
    <row r="3" spans="1:16" x14ac:dyDescent="0.25">
      <c r="A3">
        <v>156</v>
      </c>
      <c r="B3" s="1">
        <f>+$A$11/A3</f>
        <v>5.5448717948717947</v>
      </c>
      <c r="C3" s="1">
        <v>0.08</v>
      </c>
      <c r="D3" s="1">
        <v>220</v>
      </c>
      <c r="E3" s="1">
        <f>+D3/C3</f>
        <v>2750</v>
      </c>
      <c r="F3" s="1">
        <f>+E3/$E$10</f>
        <v>0.47142857142857136</v>
      </c>
      <c r="G3" s="1">
        <v>0.13500000000000001</v>
      </c>
      <c r="H3" s="1">
        <v>440</v>
      </c>
      <c r="I3" s="1">
        <f>+H3/G3</f>
        <v>3259.2592592592591</v>
      </c>
      <c r="J3" s="1">
        <f>+I3/$I$10</f>
        <v>0.57825567502986863</v>
      </c>
      <c r="L3" s="1">
        <f>+$O$1/D3</f>
        <v>11.363636363636363</v>
      </c>
      <c r="M3" s="1">
        <f>+$O$1/H3</f>
        <v>5.6818181818181817</v>
      </c>
    </row>
    <row r="4" spans="1:16" x14ac:dyDescent="0.25">
      <c r="A4">
        <v>206</v>
      </c>
      <c r="B4" s="1">
        <f t="shared" ref="B4:B11" si="0">+$A$11/A4</f>
        <v>4.1990291262135919</v>
      </c>
      <c r="C4" s="1">
        <v>0.08</v>
      </c>
      <c r="D4" s="1">
        <v>300</v>
      </c>
      <c r="E4" s="1">
        <f t="shared" ref="E4:E11" si="1">+D4/C4</f>
        <v>3750</v>
      </c>
      <c r="F4" s="1">
        <f t="shared" ref="F4:F11" si="2">+E4/$E$10</f>
        <v>0.64285714285714279</v>
      </c>
      <c r="G4" s="1">
        <v>0.17</v>
      </c>
      <c r="H4" s="1">
        <v>600</v>
      </c>
      <c r="I4" s="1">
        <f t="shared" ref="I4:I11" si="3">+H4/G4</f>
        <v>3529.411764705882</v>
      </c>
      <c r="J4" s="1">
        <f t="shared" ref="J4:J11" si="4">+I4/$I$10</f>
        <v>0.62618595825426937</v>
      </c>
      <c r="L4" s="1">
        <f t="shared" ref="L4:L11" si="5">+$O$1/D4</f>
        <v>8.3333333333333339</v>
      </c>
      <c r="M4" s="1">
        <f t="shared" ref="M4:M11" si="6">+$O$1/H4</f>
        <v>4.166666666666667</v>
      </c>
    </row>
    <row r="5" spans="1:16" x14ac:dyDescent="0.25">
      <c r="A5">
        <v>259</v>
      </c>
      <c r="B5" s="1">
        <f t="shared" si="0"/>
        <v>3.33976833976834</v>
      </c>
      <c r="C5" s="1">
        <v>0.16</v>
      </c>
      <c r="D5" s="1">
        <v>380</v>
      </c>
      <c r="E5" s="1">
        <f t="shared" si="1"/>
        <v>2375</v>
      </c>
      <c r="F5" s="1">
        <f t="shared" si="2"/>
        <v>0.40714285714285708</v>
      </c>
      <c r="G5" s="1">
        <v>0.24</v>
      </c>
      <c r="H5" s="1">
        <v>740</v>
      </c>
      <c r="I5" s="1">
        <f t="shared" si="3"/>
        <v>3083.3333333333335</v>
      </c>
      <c r="J5" s="1">
        <f t="shared" si="4"/>
        <v>0.54704301075268824</v>
      </c>
      <c r="L5" s="1">
        <f t="shared" si="5"/>
        <v>6.5789473684210522</v>
      </c>
      <c r="M5" s="1">
        <f t="shared" si="6"/>
        <v>3.3783783783783785</v>
      </c>
    </row>
    <row r="6" spans="1:16" x14ac:dyDescent="0.25">
      <c r="A6">
        <v>311</v>
      </c>
      <c r="B6" s="1">
        <f t="shared" si="0"/>
        <v>2.7813504823151125</v>
      </c>
      <c r="C6" s="1">
        <v>0.12</v>
      </c>
      <c r="D6" s="1">
        <v>460</v>
      </c>
      <c r="E6" s="1">
        <f t="shared" si="1"/>
        <v>3833.3333333333335</v>
      </c>
      <c r="F6" s="1">
        <f t="shared" si="2"/>
        <v>0.65714285714285714</v>
      </c>
      <c r="G6" s="1">
        <v>0.25</v>
      </c>
      <c r="H6" s="1">
        <v>900</v>
      </c>
      <c r="I6" s="1">
        <f t="shared" si="3"/>
        <v>3600</v>
      </c>
      <c r="J6" s="1">
        <f t="shared" si="4"/>
        <v>0.63870967741935492</v>
      </c>
      <c r="L6" s="1">
        <f t="shared" si="5"/>
        <v>5.4347826086956523</v>
      </c>
      <c r="M6" s="1">
        <f t="shared" si="6"/>
        <v>2.7777777777777777</v>
      </c>
    </row>
    <row r="7" spans="1:16" x14ac:dyDescent="0.25">
      <c r="A7">
        <v>346</v>
      </c>
      <c r="B7" s="1">
        <f t="shared" si="0"/>
        <v>2.5</v>
      </c>
      <c r="C7" s="1">
        <v>0.13</v>
      </c>
      <c r="D7" s="1">
        <v>520</v>
      </c>
      <c r="E7" s="1">
        <f t="shared" si="1"/>
        <v>4000</v>
      </c>
      <c r="F7" s="1">
        <f t="shared" si="2"/>
        <v>0.68571428571428561</v>
      </c>
      <c r="G7" s="1">
        <v>0.26</v>
      </c>
      <c r="H7" s="1">
        <v>1000</v>
      </c>
      <c r="I7" s="1">
        <f t="shared" si="3"/>
        <v>3846.1538461538462</v>
      </c>
      <c r="J7" s="1">
        <f t="shared" si="4"/>
        <v>0.68238213399503722</v>
      </c>
      <c r="L7" s="1">
        <f t="shared" si="5"/>
        <v>4.8076923076923075</v>
      </c>
      <c r="M7" s="1">
        <f t="shared" si="6"/>
        <v>2.5</v>
      </c>
    </row>
    <row r="8" spans="1:16" x14ac:dyDescent="0.25">
      <c r="A8">
        <v>417</v>
      </c>
      <c r="B8" s="1">
        <f t="shared" si="0"/>
        <v>2.0743405275779376</v>
      </c>
      <c r="C8" s="1">
        <v>0.13</v>
      </c>
      <c r="D8" s="1">
        <v>600</v>
      </c>
      <c r="E8" s="1">
        <f t="shared" si="1"/>
        <v>4615.3846153846152</v>
      </c>
      <c r="F8" s="1">
        <f t="shared" si="2"/>
        <v>0.79120879120879106</v>
      </c>
      <c r="G8" s="1">
        <v>0.28000000000000003</v>
      </c>
      <c r="H8" s="1">
        <v>1200</v>
      </c>
      <c r="I8" s="1">
        <f t="shared" si="3"/>
        <v>4285.7142857142853</v>
      </c>
      <c r="J8" s="1">
        <f t="shared" si="4"/>
        <v>0.76036866359446997</v>
      </c>
      <c r="L8" s="1">
        <f t="shared" si="5"/>
        <v>4.166666666666667</v>
      </c>
      <c r="M8" s="1">
        <f t="shared" si="6"/>
        <v>2.0833333333333335</v>
      </c>
    </row>
    <row r="9" spans="1:16" x14ac:dyDescent="0.25">
      <c r="A9">
        <v>519</v>
      </c>
      <c r="B9" s="1">
        <f t="shared" si="0"/>
        <v>1.6666666666666667</v>
      </c>
      <c r="C9" s="1">
        <v>0.18</v>
      </c>
      <c r="D9" s="1">
        <v>690</v>
      </c>
      <c r="E9" s="1">
        <f t="shared" si="1"/>
        <v>3833.3333333333335</v>
      </c>
      <c r="F9" s="1">
        <f t="shared" si="2"/>
        <v>0.65714285714285714</v>
      </c>
      <c r="G9" s="1">
        <v>0.32</v>
      </c>
      <c r="H9" s="1">
        <v>1440</v>
      </c>
      <c r="I9" s="1">
        <f t="shared" si="3"/>
        <v>4500</v>
      </c>
      <c r="J9" s="1">
        <f t="shared" si="4"/>
        <v>0.79838709677419362</v>
      </c>
      <c r="L9" s="1">
        <f t="shared" si="5"/>
        <v>3.6231884057971016</v>
      </c>
      <c r="M9" s="1">
        <f t="shared" si="6"/>
        <v>1.7361111111111112</v>
      </c>
    </row>
    <row r="10" spans="1:16" x14ac:dyDescent="0.25">
      <c r="A10">
        <v>692</v>
      </c>
      <c r="B10" s="1">
        <f t="shared" si="0"/>
        <v>1.25</v>
      </c>
      <c r="C10" s="1">
        <v>0.15</v>
      </c>
      <c r="D10" s="1">
        <v>875</v>
      </c>
      <c r="E10" s="1">
        <f t="shared" si="1"/>
        <v>5833.3333333333339</v>
      </c>
      <c r="F10" s="1">
        <f t="shared" si="2"/>
        <v>1</v>
      </c>
      <c r="G10" s="1">
        <v>0.33</v>
      </c>
      <c r="H10" s="1">
        <v>1860</v>
      </c>
      <c r="I10" s="1">
        <f t="shared" si="3"/>
        <v>5636.363636363636</v>
      </c>
      <c r="J10" s="1">
        <f t="shared" si="4"/>
        <v>1</v>
      </c>
      <c r="L10" s="1">
        <f t="shared" si="5"/>
        <v>2.8571428571428572</v>
      </c>
      <c r="M10" s="1">
        <f t="shared" si="6"/>
        <v>1.3440860215053763</v>
      </c>
    </row>
    <row r="11" spans="1:16" x14ac:dyDescent="0.25">
      <c r="A11">
        <v>865</v>
      </c>
      <c r="B11" s="1">
        <f t="shared" si="0"/>
        <v>1</v>
      </c>
      <c r="C11" s="1">
        <v>0.22</v>
      </c>
      <c r="D11" s="1">
        <v>1150</v>
      </c>
      <c r="E11" s="1">
        <f t="shared" si="1"/>
        <v>5227.272727272727</v>
      </c>
      <c r="F11" s="1">
        <f t="shared" si="2"/>
        <v>0.89610389610389596</v>
      </c>
      <c r="G11" s="1">
        <v>0.48</v>
      </c>
      <c r="H11" s="1">
        <v>2350</v>
      </c>
      <c r="I11" s="1">
        <f t="shared" si="3"/>
        <v>4895.8333333333339</v>
      </c>
      <c r="J11" s="1">
        <f t="shared" si="4"/>
        <v>0.86861559139784961</v>
      </c>
      <c r="L11" s="1">
        <f t="shared" si="5"/>
        <v>2.1739130434782608</v>
      </c>
      <c r="M11" s="1">
        <f t="shared" si="6"/>
        <v>1.0638297872340425</v>
      </c>
    </row>
    <row r="13" spans="1:16" x14ac:dyDescent="0.25">
      <c r="A13" s="19"/>
      <c r="B13" s="20"/>
      <c r="C13" s="20"/>
      <c r="D13" s="20"/>
      <c r="E13" s="21"/>
      <c r="F13" s="5"/>
    </row>
    <row r="14" spans="1:16" x14ac:dyDescent="0.25">
      <c r="A14" s="2" t="s">
        <v>21</v>
      </c>
      <c r="B14" s="5"/>
      <c r="C14" s="6">
        <v>20000</v>
      </c>
      <c r="D14" s="5"/>
      <c r="E14" s="3"/>
      <c r="F14" s="5"/>
    </row>
    <row r="15" spans="1:16" x14ac:dyDescent="0.25">
      <c r="A15" s="2" t="s">
        <v>22</v>
      </c>
      <c r="B15" s="5"/>
      <c r="C15" s="6">
        <v>30</v>
      </c>
      <c r="D15" s="5"/>
      <c r="E15" s="3"/>
      <c r="F15" s="5"/>
    </row>
    <row r="16" spans="1:16" x14ac:dyDescent="0.25">
      <c r="A16" s="4" t="s">
        <v>15</v>
      </c>
      <c r="B16" s="23"/>
      <c r="C16" s="22">
        <f>+C15*C14</f>
        <v>600000</v>
      </c>
      <c r="D16" s="23"/>
      <c r="E16" s="24"/>
      <c r="F16" s="5"/>
    </row>
    <row r="17" spans="1:6" x14ac:dyDescent="0.25">
      <c r="A17" s="16" t="s">
        <v>8</v>
      </c>
      <c r="B17" s="30"/>
      <c r="C17" s="17"/>
      <c r="D17" s="18" t="s">
        <v>10</v>
      </c>
      <c r="E17" s="17"/>
      <c r="F17" s="26"/>
    </row>
    <row r="18" spans="1:6" x14ac:dyDescent="0.25">
      <c r="A18" s="7" t="s">
        <v>3</v>
      </c>
      <c r="B18" s="5"/>
      <c r="C18" s="8">
        <v>14</v>
      </c>
      <c r="D18" s="7"/>
      <c r="E18" s="8">
        <v>16</v>
      </c>
      <c r="F18" s="27"/>
    </row>
    <row r="19" spans="1:6" x14ac:dyDescent="0.25">
      <c r="A19" s="7" t="s">
        <v>4</v>
      </c>
      <c r="B19" s="5"/>
      <c r="C19" s="9">
        <v>2400</v>
      </c>
      <c r="D19" s="7" t="s">
        <v>11</v>
      </c>
      <c r="E19" s="9">
        <v>1960</v>
      </c>
      <c r="F19" s="5"/>
    </row>
    <row r="20" spans="1:6" x14ac:dyDescent="0.25">
      <c r="A20" s="7" t="s">
        <v>6</v>
      </c>
      <c r="B20" s="5"/>
      <c r="C20" s="9">
        <f>+(C19/10)*60</f>
        <v>14400</v>
      </c>
      <c r="D20" s="7" t="s">
        <v>13</v>
      </c>
      <c r="E20" s="9">
        <v>12000</v>
      </c>
      <c r="F20" s="5"/>
    </row>
    <row r="21" spans="1:6" x14ac:dyDescent="0.25">
      <c r="A21" s="7" t="s">
        <v>9</v>
      </c>
      <c r="B21" s="5"/>
      <c r="C21" s="14">
        <f>+MAX(0.33333,C14/C20)</f>
        <v>1.3888888888888888</v>
      </c>
      <c r="D21" s="7" t="s">
        <v>14</v>
      </c>
      <c r="E21" s="10">
        <v>1.5E-3</v>
      </c>
      <c r="F21" s="28"/>
    </row>
    <row r="22" spans="1:6" x14ac:dyDescent="0.25">
      <c r="A22" s="7" t="s">
        <v>5</v>
      </c>
      <c r="B22" s="5"/>
      <c r="C22" s="11">
        <v>0.92</v>
      </c>
      <c r="D22" s="7" t="s">
        <v>19</v>
      </c>
      <c r="E22" s="9">
        <f>+(C14*C15)/E19</f>
        <v>306.12244897959181</v>
      </c>
      <c r="F22" s="5"/>
    </row>
    <row r="23" spans="1:6" x14ac:dyDescent="0.25">
      <c r="A23" s="7" t="s">
        <v>17</v>
      </c>
      <c r="B23" s="5"/>
      <c r="C23" s="15">
        <v>1</v>
      </c>
      <c r="D23" s="7" t="s">
        <v>16</v>
      </c>
      <c r="E23" s="9">
        <f>+(C15*C14)-12000</f>
        <v>588000</v>
      </c>
      <c r="F23" s="5"/>
    </row>
    <row r="24" spans="1:6" x14ac:dyDescent="0.25">
      <c r="A24" s="7" t="s">
        <v>7</v>
      </c>
      <c r="B24" s="5"/>
      <c r="C24" s="11">
        <f>+C22*(C21+C23)</f>
        <v>2.1977777777777776</v>
      </c>
      <c r="D24" s="7" t="s">
        <v>18</v>
      </c>
      <c r="E24" s="9">
        <f>+E23/E19</f>
        <v>300</v>
      </c>
      <c r="F24" s="5"/>
    </row>
    <row r="25" spans="1:6" x14ac:dyDescent="0.25">
      <c r="A25" s="7"/>
      <c r="B25" s="5"/>
      <c r="C25" s="9"/>
      <c r="D25" s="7" t="s">
        <v>20</v>
      </c>
      <c r="E25" s="11">
        <f>+E23*E21</f>
        <v>882</v>
      </c>
      <c r="F25" s="29"/>
    </row>
    <row r="26" spans="1:6" x14ac:dyDescent="0.25">
      <c r="A26" s="7"/>
      <c r="B26" s="5"/>
      <c r="C26" s="9"/>
      <c r="D26" s="7"/>
      <c r="E26" s="9"/>
      <c r="F26" s="5"/>
    </row>
    <row r="27" spans="1:6" ht="15.75" thickBot="1" x14ac:dyDescent="0.3">
      <c r="A27" s="12" t="s">
        <v>12</v>
      </c>
      <c r="B27" s="31"/>
      <c r="C27" s="13">
        <f>+C18+(C24*C15)</f>
        <v>79.933333333333323</v>
      </c>
      <c r="D27" s="12"/>
      <c r="E27" s="13">
        <f>+E18+E25</f>
        <v>898</v>
      </c>
      <c r="F27" s="29"/>
    </row>
    <row r="28" spans="1:6" ht="15.75" thickTop="1" x14ac:dyDescent="0.25"/>
    <row r="31" spans="1:6" x14ac:dyDescent="0.25">
      <c r="A31" t="s">
        <v>23</v>
      </c>
    </row>
    <row r="32" spans="1:6" x14ac:dyDescent="0.25">
      <c r="A32" t="s">
        <v>24</v>
      </c>
    </row>
    <row r="33" spans="1:1" x14ac:dyDescent="0.25">
      <c r="A33" t="s">
        <v>25</v>
      </c>
    </row>
    <row r="34" spans="1:1" x14ac:dyDescent="0.25">
      <c r="A34" t="s">
        <v>26</v>
      </c>
    </row>
    <row r="35" spans="1:1" x14ac:dyDescent="0.25">
      <c r="A35" t="s">
        <v>27</v>
      </c>
    </row>
    <row r="36" spans="1:1" x14ac:dyDescent="0.25">
      <c r="A36" t="s">
        <v>28</v>
      </c>
    </row>
    <row r="37" spans="1:1" x14ac:dyDescent="0.25">
      <c r="A37" t="s">
        <v>29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2012-01-06T02:09:23Z</dcterms:created>
  <dcterms:modified xsi:type="dcterms:W3CDTF">2016-07-08T16:20:36Z</dcterms:modified>
</cp:coreProperties>
</file>