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ericjmartin/Desktop/"/>
    </mc:Choice>
  </mc:AlternateContent>
  <bookViews>
    <workbookView xWindow="7280" yWindow="2520" windowWidth="38920" windowHeight="24860" tabRatio="500" activeTab="1"/>
  </bookViews>
  <sheets>
    <sheet name="Sheet1" sheetId="1" r:id="rId1"/>
    <sheet name="Sheet1 (2)" sheetId="2" r:id="rId2"/>
  </sheets>
  <definedNames>
    <definedName name="_xlnm.Print_Area" localSheetId="0">Sheet1!$G$25:$Q$163</definedName>
    <definedName name="_xlnm.Print_Area" localSheetId="1">'Sheet1 (2)'!$B$23:$L$181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79" i="2" l="1"/>
  <c r="W78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83" i="2"/>
  <c r="AE82" i="2"/>
  <c r="AE81" i="2"/>
  <c r="AE80" i="2"/>
  <c r="AF80" i="2"/>
  <c r="AG80" i="2"/>
  <c r="AH80" i="2"/>
  <c r="AI80" i="2"/>
  <c r="AJ80" i="2"/>
  <c r="AF81" i="2"/>
  <c r="AG81" i="2"/>
  <c r="AH81" i="2"/>
  <c r="AI81" i="2"/>
  <c r="AJ81" i="2"/>
  <c r="AF82" i="2"/>
  <c r="AG82" i="2"/>
  <c r="AH82" i="2"/>
  <c r="AI82" i="2"/>
  <c r="AJ82" i="2"/>
  <c r="AF83" i="2"/>
  <c r="AG83" i="2"/>
  <c r="AH83" i="2"/>
  <c r="AI83" i="2"/>
  <c r="AJ83" i="2"/>
  <c r="AF79" i="2"/>
  <c r="AG79" i="2"/>
  <c r="AH79" i="2"/>
  <c r="AI79" i="2"/>
  <c r="AJ79" i="2"/>
  <c r="AE79" i="2"/>
  <c r="AF78" i="2"/>
  <c r="AG78" i="2"/>
  <c r="AH78" i="2"/>
  <c r="AI78" i="2"/>
  <c r="AJ78" i="2"/>
  <c r="AE78" i="2"/>
  <c r="X83" i="2"/>
  <c r="Y83" i="2"/>
  <c r="Z83" i="2"/>
  <c r="AA83" i="2"/>
  <c r="AB83" i="2"/>
  <c r="X82" i="2"/>
  <c r="Y82" i="2"/>
  <c r="Z82" i="2"/>
  <c r="AA82" i="2"/>
  <c r="AB82" i="2"/>
  <c r="X81" i="2"/>
  <c r="Y81" i="2"/>
  <c r="Z81" i="2"/>
  <c r="AA81" i="2"/>
  <c r="AB81" i="2"/>
  <c r="X80" i="2"/>
  <c r="Y80" i="2"/>
  <c r="Z80" i="2"/>
  <c r="AA80" i="2"/>
  <c r="AB80" i="2"/>
  <c r="X79" i="2"/>
  <c r="Y79" i="2"/>
  <c r="Z79" i="2"/>
  <c r="AA79" i="2"/>
  <c r="AB79" i="2"/>
  <c r="X78" i="2"/>
  <c r="Y78" i="2"/>
  <c r="Z78" i="2"/>
  <c r="AA78" i="2"/>
  <c r="AB78" i="2"/>
  <c r="W83" i="2"/>
  <c r="W82" i="2"/>
  <c r="W81" i="2"/>
  <c r="W80" i="2"/>
  <c r="C94" i="2"/>
  <c r="C139" i="2"/>
  <c r="C116" i="2"/>
  <c r="C96" i="2"/>
  <c r="C76" i="2"/>
  <c r="C56" i="2"/>
  <c r="C40" i="2"/>
  <c r="C137" i="2"/>
  <c r="C114" i="2"/>
  <c r="C74" i="2"/>
  <c r="C54" i="2"/>
  <c r="C38" i="2"/>
  <c r="H45" i="1"/>
  <c r="H46" i="1"/>
  <c r="H47" i="1"/>
  <c r="H48" i="1"/>
  <c r="H147" i="1"/>
  <c r="H146" i="1"/>
  <c r="H128" i="1"/>
  <c r="H129" i="1"/>
  <c r="H130" i="1"/>
  <c r="H131" i="1"/>
  <c r="H132" i="1"/>
  <c r="H133" i="1"/>
  <c r="H105" i="1"/>
  <c r="H106" i="1"/>
  <c r="H107" i="1"/>
  <c r="H108" i="1"/>
  <c r="H109" i="1"/>
  <c r="H110" i="1"/>
  <c r="H85" i="1"/>
  <c r="H86" i="1"/>
  <c r="H87" i="1"/>
  <c r="H88" i="1"/>
  <c r="H89" i="1"/>
  <c r="H90" i="1"/>
  <c r="H65" i="1"/>
  <c r="H66" i="1"/>
  <c r="H67" i="1"/>
  <c r="H68" i="1"/>
  <c r="H49" i="1"/>
  <c r="H50" i="1"/>
  <c r="H69" i="1"/>
  <c r="H70" i="1"/>
  <c r="H30" i="1"/>
  <c r="H31" i="1"/>
  <c r="H32" i="1"/>
  <c r="H33" i="1"/>
  <c r="H34" i="1"/>
  <c r="H29" i="1"/>
</calcChain>
</file>

<file path=xl/sharedStrings.xml><?xml version="1.0" encoding="utf-8"?>
<sst xmlns="http://schemas.openxmlformats.org/spreadsheetml/2006/main" count="219" uniqueCount="71">
  <si>
    <t>Test #</t>
  </si>
  <si>
    <t>Config</t>
  </si>
  <si>
    <t>Result</t>
  </si>
  <si>
    <t>Current</t>
  </si>
  <si>
    <t>CSQ</t>
  </si>
  <si>
    <t>Date</t>
  </si>
  <si>
    <t>Patch Ant</t>
  </si>
  <si>
    <t>Spare Trident</t>
  </si>
  <si>
    <t>Spare Trident Bonded</t>
  </si>
  <si>
    <t>Spare Trident Bonded w/ GPS</t>
  </si>
  <si>
    <t>Current w/o GPS</t>
  </si>
  <si>
    <t>Success</t>
  </si>
  <si>
    <t>No Carrier</t>
  </si>
  <si>
    <t>Connected No Socket</t>
  </si>
  <si>
    <t>Connected Login Failed</t>
  </si>
  <si>
    <t>Connected No Data</t>
  </si>
  <si>
    <t>Connected Server Not Running</t>
  </si>
  <si>
    <t>Result Code</t>
  </si>
  <si>
    <t>Count</t>
  </si>
  <si>
    <t>Code Value</t>
  </si>
  <si>
    <t>Untouched, Original Antenna</t>
  </si>
  <si>
    <t>Patch Antenna</t>
  </si>
  <si>
    <t>Spare Trident (Iridium Only)</t>
  </si>
  <si>
    <t>Spare Trident Bonded (Iridium Only)</t>
  </si>
  <si>
    <t>Original Antenna Reconnected</t>
  </si>
  <si>
    <t>Spare Trident Bonded (w/ GPS)</t>
  </si>
  <si>
    <t>Brent's CPFp3</t>
  </si>
  <si>
    <t>Brent's CPFp3 w/ MRV Antenna</t>
  </si>
  <si>
    <t>In Housing, 9600V110 in Housing</t>
  </si>
  <si>
    <t>In Housing, 4800 in Housing</t>
  </si>
  <si>
    <t>Test Error</t>
  </si>
  <si>
    <t>Connect No Login</t>
  </si>
  <si>
    <t>Connected Dropped Socket</t>
  </si>
  <si>
    <t>Out of Housing 4800V110</t>
  </si>
  <si>
    <t>Trident / Elex in Housing 4800V110 (Test for fluke)</t>
  </si>
  <si>
    <t>Trident / Elex in Housing 4800V110 Plastic Stem</t>
  </si>
  <si>
    <t xml:space="preserve">MRV / Elex in Housing 4800V110 </t>
  </si>
  <si>
    <t>Uncommited</t>
  </si>
  <si>
    <t xml:space="preserve"> </t>
  </si>
  <si>
    <t>Start Time:</t>
  </si>
  <si>
    <t>End Time:</t>
  </si>
  <si>
    <t>Duration:</t>
  </si>
  <si>
    <t>Total Tests:</t>
  </si>
  <si>
    <t>Test Results</t>
  </si>
  <si>
    <t>Date:</t>
  </si>
  <si>
    <t xml:space="preserve">Engineer: </t>
  </si>
  <si>
    <t>EJM</t>
  </si>
  <si>
    <t>Description:</t>
  </si>
  <si>
    <t xml:space="preserve">These tests were all conducted with CPFp3 Test on the prototype build, on the far section of the MBARI dock. </t>
  </si>
  <si>
    <t>CSQ Data</t>
  </si>
  <si>
    <t>Test IDX</t>
  </si>
  <si>
    <t>Test Number</t>
  </si>
  <si>
    <t>Test 1</t>
  </si>
  <si>
    <t>Test 2</t>
  </si>
  <si>
    <t>Test 3</t>
  </si>
  <si>
    <t>Test 4</t>
  </si>
  <si>
    <t>Test 5</t>
  </si>
  <si>
    <t>Test 6</t>
  </si>
  <si>
    <t>Test2</t>
  </si>
  <si>
    <t>Test Coding</t>
  </si>
  <si>
    <t>Test Codes</t>
  </si>
  <si>
    <t>Connect Dropped Socket</t>
  </si>
  <si>
    <t>Error</t>
  </si>
  <si>
    <t>No Carrier CSQ</t>
  </si>
  <si>
    <t xml:space="preserve">Test </t>
  </si>
  <si>
    <t>Triton in Housing, 9600V110</t>
  </si>
  <si>
    <t>Triton Out of Housing 4800V110</t>
  </si>
  <si>
    <t>Triton in Housing, 4800</t>
  </si>
  <si>
    <t>Triton in Housing 4800V110</t>
  </si>
  <si>
    <t>Titon in Housing Plastic Stem 4800V110</t>
  </si>
  <si>
    <t>MRV in Housing 4800V110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</si>
</sst>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0" borderId="0" xfId="0" applyFont="1"/>
    <xf numFmtId="0" fontId="5" fillId="2" borderId="1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6" fillId="4" borderId="3" xfId="0" applyFont="1" applyFill="1" applyBorder="1"/>
    <xf numFmtId="20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/>
    <xf numFmtId="15" fontId="0" fillId="0" borderId="0" xfId="0" applyNumberFormat="1"/>
    <xf numFmtId="0" fontId="5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0" fillId="0" borderId="5" xfId="0" applyBorder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D9E1F2"/>
          <bgColor rgb="FFD9E1F2"/>
        </patternFill>
      </fill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D9E1F2"/>
          <bgColor rgb="FFD9E1F2"/>
        </patternFill>
      </fill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Untouched, Original Antenna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Sheet1!$G$29:$G$34</c:f>
              <c:strCache>
                <c:ptCount val="6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  <c:pt idx="5">
                  <c:v>Connected Server Not Running</c:v>
                </c:pt>
              </c:strCache>
            </c:strRef>
          </c:cat>
          <c:val>
            <c:numRef>
              <c:f>Sheet1!$H$29:$H$34</c:f>
              <c:numCache>
                <c:formatCode>General</c:formatCode>
                <c:ptCount val="6"/>
                <c:pt idx="0">
                  <c:v>0.0</c:v>
                </c:pt>
                <c:pt idx="1">
                  <c:v>33.0</c:v>
                </c:pt>
                <c:pt idx="2">
                  <c:v>1.0</c:v>
                </c:pt>
                <c:pt idx="3">
                  <c:v>1.0</c:v>
                </c:pt>
                <c:pt idx="4">
                  <c:v>4.0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Trident</a:t>
            </a:r>
            <a:r>
              <a:rPr lang="en-US" baseline="0"/>
              <a:t> / Elex Out of Housing 4800 V110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(2)'!$C$64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00591847019122601"/>
                  <c:y val="-0.029138195075013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(2)'!$B$65:$B$70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(2)'!$C$65:$C$70</c:f>
              <c:numCache>
                <c:formatCode>General</c:formatCode>
                <c:ptCount val="6"/>
                <c:pt idx="0">
                  <c:v>34.0</c:v>
                </c:pt>
                <c:pt idx="1">
                  <c:v>0.0</c:v>
                </c:pt>
                <c:pt idx="2">
                  <c:v>12.0</c:v>
                </c:pt>
                <c:pt idx="3">
                  <c:v>3.0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Trident / Elex in Housing 4800V110 (Test for fluke)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(2)'!$C$84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(2)'!$B$85:$B$90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(2)'!$C$85:$C$90</c:f>
              <c:numCache>
                <c:formatCode>General</c:formatCode>
                <c:ptCount val="6"/>
                <c:pt idx="0">
                  <c:v>9.0</c:v>
                </c:pt>
                <c:pt idx="1">
                  <c:v>0.0</c:v>
                </c:pt>
                <c:pt idx="2">
                  <c:v>5.0</c:v>
                </c:pt>
                <c:pt idx="3">
                  <c:v>4.0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Trident / Elex in Housing 4800V110 Plastic Stem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(2)'!$C$104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00695169682737026"/>
                  <c:y val="0.02072880424830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(2)'!$B$105:$B$110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(2)'!$C$105:$C$110</c:f>
              <c:numCache>
                <c:formatCode>General</c:formatCode>
                <c:ptCount val="6"/>
                <c:pt idx="0">
                  <c:v>11.0</c:v>
                </c:pt>
                <c:pt idx="1">
                  <c:v>0.0</c:v>
                </c:pt>
                <c:pt idx="2">
                  <c:v>8.0</c:v>
                </c:pt>
                <c:pt idx="3">
                  <c:v>12.0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MRV / Elex in Housing 4800V110 </a:t>
            </a:r>
            <a:r>
              <a:rPr lang="en-US" sz="1400" b="0" i="0" u="none" strike="noStrike" baseline="0"/>
              <a:t> 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(2)'!$C$127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0117161068399783"/>
                  <c:y val="0.041426455910514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(2)'!$B$128:$B$132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(2)'!$C$128:$C$132</c:f>
              <c:numCache>
                <c:formatCode>General</c:formatCode>
                <c:ptCount val="5"/>
                <c:pt idx="0">
                  <c:v>30.0</c:v>
                </c:pt>
                <c:pt idx="1">
                  <c:v>1.0</c:v>
                </c:pt>
                <c:pt idx="2">
                  <c:v>12.0</c:v>
                </c:pt>
                <c:pt idx="3">
                  <c:v>6.0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CSQ Measurements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CSQ5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(2)'!$W$78:$AB$78</c:f>
              <c:numCache>
                <c:formatCode>General</c:formatCode>
                <c:ptCount val="6"/>
                <c:pt idx="0">
                  <c:v>9.0</c:v>
                </c:pt>
                <c:pt idx="1">
                  <c:v>27.0</c:v>
                </c:pt>
                <c:pt idx="2">
                  <c:v>41.0</c:v>
                </c:pt>
                <c:pt idx="3">
                  <c:v>18.0</c:v>
                </c:pt>
                <c:pt idx="4">
                  <c:v>23.0</c:v>
                </c:pt>
                <c:pt idx="5">
                  <c:v>32.0</c:v>
                </c:pt>
              </c:numCache>
            </c:numRef>
          </c:val>
        </c:ser>
        <c:ser>
          <c:idx val="1"/>
          <c:order val="1"/>
          <c:tx>
            <c:v>CSQ4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(2)'!$W$79:$AB$79</c:f>
              <c:numCache>
                <c:formatCode>General</c:formatCode>
                <c:ptCount val="6"/>
                <c:pt idx="0">
                  <c:v>11.0</c:v>
                </c:pt>
                <c:pt idx="1">
                  <c:v>11.0</c:v>
                </c:pt>
                <c:pt idx="2">
                  <c:v>7.0</c:v>
                </c:pt>
                <c:pt idx="3">
                  <c:v>2.0</c:v>
                </c:pt>
                <c:pt idx="4">
                  <c:v>5.0</c:v>
                </c:pt>
                <c:pt idx="5">
                  <c:v>5.0</c:v>
                </c:pt>
              </c:numCache>
            </c:numRef>
          </c:val>
        </c:ser>
        <c:ser>
          <c:idx val="2"/>
          <c:order val="2"/>
          <c:tx>
            <c:v>CSQ3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(2)'!$W$80:$AB$80</c:f>
              <c:numCache>
                <c:formatCode>General</c:formatCode>
                <c:ptCount val="6"/>
                <c:pt idx="0">
                  <c:v>9.0</c:v>
                </c:pt>
                <c:pt idx="1">
                  <c:v>4.0</c:v>
                </c:pt>
                <c:pt idx="2">
                  <c:v>0.0</c:v>
                </c:pt>
                <c:pt idx="3">
                  <c:v>0.0</c:v>
                </c:pt>
                <c:pt idx="4">
                  <c:v>2.0</c:v>
                </c:pt>
                <c:pt idx="5">
                  <c:v>5.0</c:v>
                </c:pt>
              </c:numCache>
            </c:numRef>
          </c:val>
        </c:ser>
        <c:ser>
          <c:idx val="3"/>
          <c:order val="3"/>
          <c:tx>
            <c:v>CSQ2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(2)'!$W$81:$AB$81</c:f>
              <c:numCache>
                <c:formatCode>General</c:formatCode>
                <c:ptCount val="6"/>
                <c:pt idx="0">
                  <c:v>7.0</c:v>
                </c:pt>
                <c:pt idx="1">
                  <c:v>3.0</c:v>
                </c:pt>
                <c:pt idx="2">
                  <c:v>0.0</c:v>
                </c:pt>
                <c:pt idx="3">
                  <c:v>0.0</c:v>
                </c:pt>
                <c:pt idx="4">
                  <c:v>1.0</c:v>
                </c:pt>
                <c:pt idx="5">
                  <c:v>2.0</c:v>
                </c:pt>
              </c:numCache>
            </c:numRef>
          </c:val>
        </c:ser>
        <c:ser>
          <c:idx val="4"/>
          <c:order val="4"/>
          <c:tx>
            <c:v>CSQ1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(2)'!$W$82:$AB$82</c:f>
              <c:numCache>
                <c:formatCode>General</c:formatCode>
                <c:ptCount val="6"/>
                <c:pt idx="0">
                  <c:v>4.0</c:v>
                </c:pt>
                <c:pt idx="1">
                  <c:v>3.0</c:v>
                </c:pt>
                <c:pt idx="2">
                  <c:v>2.0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ser>
          <c:idx val="5"/>
          <c:order val="5"/>
          <c:tx>
            <c:v>CSQ0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'Sheet1 (2)'!$W$77:$AB$77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(2)'!$W$83:$AB$83</c:f>
              <c:numCache>
                <c:formatCode>General</c:formatCode>
                <c:ptCount val="6"/>
                <c:pt idx="0">
                  <c:v>10.0</c:v>
                </c:pt>
                <c:pt idx="1">
                  <c:v>2.0</c:v>
                </c:pt>
                <c:pt idx="2">
                  <c:v>0.0</c:v>
                </c:pt>
                <c:pt idx="3">
                  <c:v>3.0</c:v>
                </c:pt>
                <c:pt idx="4">
                  <c:v>0.0</c:v>
                </c:pt>
                <c:pt idx="5">
                  <c:v>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272576"/>
        <c:axId val="769274896"/>
      </c:barChart>
      <c:catAx>
        <c:axId val="76927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9274896"/>
        <c:crosses val="autoZero"/>
        <c:auto val="1"/>
        <c:lblAlgn val="ctr"/>
        <c:lblOffset val="100"/>
        <c:noMultiLvlLbl val="0"/>
      </c:catAx>
      <c:valAx>
        <c:axId val="76927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927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CSQ Distribution</a:t>
            </a:r>
            <a:r>
              <a:rPr lang="en-US" b="1" baseline="0"/>
              <a:t> for No Carrier Test Results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CSQ5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(2)'!$AE$78:$AJ$78</c:f>
              <c:numCache>
                <c:formatCode>General</c:formatCode>
                <c:ptCount val="6"/>
                <c:pt idx="0">
                  <c:v>3.0</c:v>
                </c:pt>
                <c:pt idx="1">
                  <c:v>8.0</c:v>
                </c:pt>
                <c:pt idx="2">
                  <c:v>2.0</c:v>
                </c:pt>
                <c:pt idx="3">
                  <c:v>2.0</c:v>
                </c:pt>
                <c:pt idx="4">
                  <c:v>7.0</c:v>
                </c:pt>
                <c:pt idx="5">
                  <c:v>2.0</c:v>
                </c:pt>
              </c:numCache>
            </c:numRef>
          </c:val>
        </c:ser>
        <c:ser>
          <c:idx val="1"/>
          <c:order val="1"/>
          <c:tx>
            <c:v>CSQ4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(2)'!$AE$79:$AJ$79</c:f>
              <c:numCache>
                <c:formatCode>General</c:formatCode>
                <c:ptCount val="6"/>
                <c:pt idx="0">
                  <c:v>6.0</c:v>
                </c:pt>
                <c:pt idx="1">
                  <c:v>4.0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ser>
          <c:idx val="2"/>
          <c:order val="2"/>
          <c:tx>
            <c:v>CSQ3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(2)'!$AE$80:$AJ$80</c:f>
              <c:numCache>
                <c:formatCode>General</c:formatCode>
                <c:ptCount val="6"/>
                <c:pt idx="0">
                  <c:v>8.0</c:v>
                </c:pt>
                <c:pt idx="1">
                  <c:v>4.0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ser>
          <c:idx val="3"/>
          <c:order val="3"/>
          <c:tx>
            <c:v>CSQ2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(2)'!$AE$81:$AJ$81</c:f>
              <c:numCache>
                <c:formatCode>General</c:formatCode>
                <c:ptCount val="6"/>
                <c:pt idx="0">
                  <c:v>7.0</c:v>
                </c:pt>
                <c:pt idx="1">
                  <c:v>4.0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ser>
          <c:idx val="4"/>
          <c:order val="4"/>
          <c:tx>
            <c:v>CSQ1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(2)'!$AE$82:$AJ$82</c:f>
              <c:numCache>
                <c:formatCode>General</c:formatCode>
                <c:ptCount val="6"/>
                <c:pt idx="0">
                  <c:v>3.0</c:v>
                </c:pt>
                <c:pt idx="1">
                  <c:v>4.0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ser>
          <c:idx val="5"/>
          <c:order val="5"/>
          <c:tx>
            <c:v>CSQ0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'Sheet1 (2)'!$AE$77:$AJ$77</c:f>
              <c:strCache>
                <c:ptCount val="6"/>
                <c:pt idx="0">
                  <c:v>Test 1</c:v>
                </c:pt>
                <c:pt idx="1">
                  <c:v>Test2</c:v>
                </c:pt>
                <c:pt idx="2">
                  <c:v>Test 3</c:v>
                </c:pt>
                <c:pt idx="3">
                  <c:v>Test 4</c:v>
                </c:pt>
                <c:pt idx="4">
                  <c:v>Test 5</c:v>
                </c:pt>
                <c:pt idx="5">
                  <c:v>Test 6</c:v>
                </c:pt>
              </c:strCache>
            </c:strRef>
          </c:cat>
          <c:val>
            <c:numRef>
              <c:f>'Sheet1 (2)'!$AE$83:$AJ$83</c:f>
              <c:numCache>
                <c:formatCode>General</c:formatCode>
                <c:ptCount val="6"/>
                <c:pt idx="0">
                  <c:v>10.0</c:v>
                </c:pt>
                <c:pt idx="1">
                  <c:v>4.0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811008"/>
        <c:axId val="765794368"/>
      </c:barChart>
      <c:catAx>
        <c:axId val="74181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794368"/>
        <c:crosses val="autoZero"/>
        <c:auto val="1"/>
        <c:lblAlgn val="ctr"/>
        <c:lblOffset val="100"/>
        <c:noMultiLvlLbl val="0"/>
      </c:catAx>
      <c:valAx>
        <c:axId val="7657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8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Patch Antenna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Sheet1!$H$44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Sheet1!$G$45:$G$50</c:f>
              <c:strCache>
                <c:ptCount val="6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  <c:pt idx="5">
                  <c:v>Connected Server Not Running</c:v>
                </c:pt>
              </c:strCache>
            </c:strRef>
          </c:cat>
          <c:val>
            <c:numRef>
              <c:f>Sheet1!$H$45:$H$50</c:f>
              <c:numCache>
                <c:formatCode>General</c:formatCode>
                <c:ptCount val="6"/>
                <c:pt idx="0">
                  <c:v>11.0</c:v>
                </c:pt>
                <c:pt idx="1">
                  <c:v>0.0</c:v>
                </c:pt>
                <c:pt idx="2">
                  <c:v>5.0</c:v>
                </c:pt>
                <c:pt idx="3">
                  <c:v>1.0</c:v>
                </c:pt>
                <c:pt idx="4">
                  <c:v>0.0</c:v>
                </c:pt>
                <c:pt idx="5">
                  <c:v>3.0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Spare Trident (Iridium</a:t>
            </a:r>
            <a:r>
              <a:rPr lang="en-US" baseline="0"/>
              <a:t> Only)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Sheet1!$H$64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Sheet1!$G$65:$G$70</c:f>
              <c:strCache>
                <c:ptCount val="6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  <c:pt idx="5">
                  <c:v>Connected Server Not Running</c:v>
                </c:pt>
              </c:strCache>
            </c:strRef>
          </c:cat>
          <c:val>
            <c:numRef>
              <c:f>Sheet1!$H$65:$H$70</c:f>
              <c:numCache>
                <c:formatCode>General</c:formatCode>
                <c:ptCount val="6"/>
                <c:pt idx="0">
                  <c:v>13.0</c:v>
                </c:pt>
                <c:pt idx="1">
                  <c:v>6.0</c:v>
                </c:pt>
                <c:pt idx="2">
                  <c:v>1.0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Spare Trident Bonded (Iridium</a:t>
            </a:r>
            <a:r>
              <a:rPr lang="en-US" baseline="0"/>
              <a:t> Only)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Sheet1!$H$84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Sheet1!$G$85:$G$90</c:f>
              <c:strCache>
                <c:ptCount val="6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  <c:pt idx="5">
                  <c:v>Connected Server Not Running</c:v>
                </c:pt>
              </c:strCache>
            </c:strRef>
          </c:cat>
          <c:val>
            <c:numRef>
              <c:f>Sheet1!$H$85:$H$90</c:f>
              <c:numCache>
                <c:formatCode>General</c:formatCode>
                <c:ptCount val="6"/>
                <c:pt idx="0">
                  <c:v>13.0</c:v>
                </c:pt>
                <c:pt idx="1">
                  <c:v>2.0</c:v>
                </c:pt>
                <c:pt idx="2">
                  <c:v>5.0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Original</a:t>
            </a:r>
            <a:r>
              <a:rPr lang="en-US" baseline="0"/>
              <a:t> Antenna (Reconnected for Control)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Sheet1!$H$104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Sheet1!$G$105:$G$110</c:f>
              <c:strCache>
                <c:ptCount val="6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  <c:pt idx="5">
                  <c:v>Connected Server Not Running</c:v>
                </c:pt>
              </c:strCache>
            </c:strRef>
          </c:cat>
          <c:val>
            <c:numRef>
              <c:f>Sheet1!$H$105:$H$110</c:f>
              <c:numCache>
                <c:formatCode>General</c:formatCode>
                <c:ptCount val="6"/>
                <c:pt idx="0">
                  <c:v>7.0</c:v>
                </c:pt>
                <c:pt idx="1">
                  <c:v>17.0</c:v>
                </c:pt>
                <c:pt idx="2">
                  <c:v>4.0</c:v>
                </c:pt>
                <c:pt idx="3">
                  <c:v>0.0</c:v>
                </c:pt>
                <c:pt idx="4">
                  <c:v>2.0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Spare Trident</a:t>
            </a:r>
            <a:r>
              <a:rPr lang="en-US" baseline="0"/>
              <a:t> Bonded w/ GPS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Sheet1!$H$127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Sheet1!$G$128:$G$132</c:f>
              <c:strCache>
                <c:ptCount val="5"/>
                <c:pt idx="0">
                  <c:v>Success</c:v>
                </c:pt>
                <c:pt idx="1">
                  <c:v>No Carrier</c:v>
                </c:pt>
                <c:pt idx="2">
                  <c:v>Connected No Socket</c:v>
                </c:pt>
                <c:pt idx="3">
                  <c:v>Connected Login Failed</c:v>
                </c:pt>
                <c:pt idx="4">
                  <c:v>Connected No Data</c:v>
                </c:pt>
              </c:strCache>
            </c:strRef>
          </c:cat>
          <c:val>
            <c:numRef>
              <c:f>Sheet1!$H$128:$H$132</c:f>
              <c:numCache>
                <c:formatCode>General</c:formatCode>
                <c:ptCount val="5"/>
                <c:pt idx="0">
                  <c:v>6.0</c:v>
                </c:pt>
                <c:pt idx="1">
                  <c:v>1.0</c:v>
                </c:pt>
                <c:pt idx="2">
                  <c:v>2.0</c:v>
                </c:pt>
                <c:pt idx="3">
                  <c:v>0.0</c:v>
                </c:pt>
                <c:pt idx="4">
                  <c:v>1.0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Brent's CPFp3 With MRV Antenna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Sheet1!$H$145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Sheet1!$G$146:$G$147</c:f>
              <c:strCache>
                <c:ptCount val="2"/>
                <c:pt idx="0">
                  <c:v>Success</c:v>
                </c:pt>
                <c:pt idx="1">
                  <c:v>No Carrier</c:v>
                </c:pt>
              </c:strCache>
            </c:strRef>
          </c:cat>
          <c:val>
            <c:numRef>
              <c:f>Sheet1!$H$146:$H$147</c:f>
              <c:numCache>
                <c:formatCode>General</c:formatCode>
                <c:ptCount val="2"/>
                <c:pt idx="0">
                  <c:v>12.0</c:v>
                </c:pt>
                <c:pt idx="1">
                  <c:v>9.0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Trident</a:t>
            </a:r>
            <a:r>
              <a:rPr lang="en-US" baseline="0"/>
              <a:t> / Elex In Housing 9600V110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(2)'!$B$29:$B$34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(2)'!$C$29:$C$34</c:f>
              <c:numCache>
                <c:formatCode>General</c:formatCode>
                <c:ptCount val="6"/>
                <c:pt idx="0">
                  <c:v>10.0</c:v>
                </c:pt>
                <c:pt idx="1">
                  <c:v>0.0</c:v>
                </c:pt>
                <c:pt idx="2">
                  <c:v>3.0</c:v>
                </c:pt>
                <c:pt idx="3">
                  <c:v>37.0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Trident / Elex</a:t>
            </a:r>
            <a:r>
              <a:rPr lang="en-US" baseline="0"/>
              <a:t> in Housing 4800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(2)'!$C$44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'Sheet1 (2)'!$B$45:$B$50</c:f>
              <c:strCache>
                <c:ptCount val="5"/>
                <c:pt idx="0">
                  <c:v>Success</c:v>
                </c:pt>
                <c:pt idx="1">
                  <c:v>Connect No Login</c:v>
                </c:pt>
                <c:pt idx="2">
                  <c:v>Connected Dropped Socket</c:v>
                </c:pt>
                <c:pt idx="3">
                  <c:v>No Carrier</c:v>
                </c:pt>
                <c:pt idx="4">
                  <c:v>Test Error</c:v>
                </c:pt>
              </c:strCache>
            </c:strRef>
          </c:cat>
          <c:val>
            <c:numRef>
              <c:f>'Sheet1 (2)'!$C$45:$C$50</c:f>
              <c:numCache>
                <c:formatCode>General</c:formatCode>
                <c:ptCount val="6"/>
                <c:pt idx="0">
                  <c:v>7.0</c:v>
                </c:pt>
                <c:pt idx="1">
                  <c:v>3.0</c:v>
                </c:pt>
                <c:pt idx="2">
                  <c:v>2.0</c:v>
                </c:pt>
                <c:pt idx="3">
                  <c:v>18.0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4" Type="http://schemas.openxmlformats.org/officeDocument/2006/relationships/chart" Target="../charts/chart11.xml"/><Relationship Id="rId5" Type="http://schemas.openxmlformats.org/officeDocument/2006/relationships/chart" Target="../charts/chart12.xml"/><Relationship Id="rId6" Type="http://schemas.openxmlformats.org/officeDocument/2006/relationships/chart" Target="../charts/chart13.xml"/><Relationship Id="rId7" Type="http://schemas.openxmlformats.org/officeDocument/2006/relationships/chart" Target="../charts/chart14.xml"/><Relationship Id="rId8" Type="http://schemas.openxmlformats.org/officeDocument/2006/relationships/chart" Target="../charts/chart15.xml"/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127000</xdr:rowOff>
    </xdr:from>
    <xdr:to>
      <xdr:col>16</xdr:col>
      <xdr:colOff>558800</xdr:colOff>
      <xdr:row>40</xdr:row>
      <xdr:rowOff>50800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776816</xdr:colOff>
      <xdr:row>41</xdr:row>
      <xdr:rowOff>118534</xdr:rowOff>
    </xdr:from>
    <xdr:to>
      <xdr:col>16</xdr:col>
      <xdr:colOff>567266</xdr:colOff>
      <xdr:row>59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6350</xdr:colOff>
      <xdr:row>61</xdr:row>
      <xdr:rowOff>190499</xdr:rowOff>
    </xdr:from>
    <xdr:to>
      <xdr:col>16</xdr:col>
      <xdr:colOff>609600</xdr:colOff>
      <xdr:row>79</xdr:row>
      <xdr:rowOff>165099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6350</xdr:colOff>
      <xdr:row>81</xdr:row>
      <xdr:rowOff>182033</xdr:rowOff>
    </xdr:from>
    <xdr:to>
      <xdr:col>16</xdr:col>
      <xdr:colOff>508000</xdr:colOff>
      <xdr:row>99</xdr:row>
      <xdr:rowOff>182033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19050</xdr:colOff>
      <xdr:row>103</xdr:row>
      <xdr:rowOff>0</xdr:rowOff>
    </xdr:from>
    <xdr:to>
      <xdr:col>16</xdr:col>
      <xdr:colOff>495300</xdr:colOff>
      <xdr:row>120</xdr:row>
      <xdr:rowOff>177800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27517</xdr:colOff>
      <xdr:row>124</xdr:row>
      <xdr:rowOff>59267</xdr:rowOff>
    </xdr:from>
    <xdr:to>
      <xdr:col>16</xdr:col>
      <xdr:colOff>431800</xdr:colOff>
      <xdr:row>140</xdr:row>
      <xdr:rowOff>46566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23283</xdr:colOff>
      <xdr:row>142</xdr:row>
      <xdr:rowOff>59266</xdr:rowOff>
    </xdr:from>
    <xdr:to>
      <xdr:col>16</xdr:col>
      <xdr:colOff>537633</xdr:colOff>
      <xdr:row>159</xdr:row>
      <xdr:rowOff>156633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127000</xdr:rowOff>
    </xdr:from>
    <xdr:to>
      <xdr:col>11</xdr:col>
      <xdr:colOff>558800</xdr:colOff>
      <xdr:row>40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776816</xdr:colOff>
      <xdr:row>41</xdr:row>
      <xdr:rowOff>118534</xdr:rowOff>
    </xdr:from>
    <xdr:to>
      <xdr:col>11</xdr:col>
      <xdr:colOff>567266</xdr:colOff>
      <xdr:row>59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6350</xdr:colOff>
      <xdr:row>61</xdr:row>
      <xdr:rowOff>190499</xdr:rowOff>
    </xdr:from>
    <xdr:to>
      <xdr:col>11</xdr:col>
      <xdr:colOff>609600</xdr:colOff>
      <xdr:row>79</xdr:row>
      <xdr:rowOff>165099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6350</xdr:colOff>
      <xdr:row>81</xdr:row>
      <xdr:rowOff>182033</xdr:rowOff>
    </xdr:from>
    <xdr:to>
      <xdr:col>11</xdr:col>
      <xdr:colOff>508000</xdr:colOff>
      <xdr:row>99</xdr:row>
      <xdr:rowOff>182033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19050</xdr:colOff>
      <xdr:row>103</xdr:row>
      <xdr:rowOff>0</xdr:rowOff>
    </xdr:from>
    <xdr:to>
      <xdr:col>11</xdr:col>
      <xdr:colOff>495300</xdr:colOff>
      <xdr:row>120</xdr:row>
      <xdr:rowOff>177800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27517</xdr:colOff>
      <xdr:row>124</xdr:row>
      <xdr:rowOff>59267</xdr:rowOff>
    </xdr:from>
    <xdr:to>
      <xdr:col>11</xdr:col>
      <xdr:colOff>431800</xdr:colOff>
      <xdr:row>140</xdr:row>
      <xdr:rowOff>46566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142</xdr:row>
      <xdr:rowOff>160337</xdr:rowOff>
    </xdr:from>
    <xdr:to>
      <xdr:col>11</xdr:col>
      <xdr:colOff>619125</xdr:colOff>
      <xdr:row>159</xdr:row>
      <xdr:rowOff>158749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825499</xdr:colOff>
      <xdr:row>162</xdr:row>
      <xdr:rowOff>136524</xdr:rowOff>
    </xdr:from>
    <xdr:to>
      <xdr:col>11</xdr:col>
      <xdr:colOff>619124</xdr:colOff>
      <xdr:row>179</xdr:row>
      <xdr:rowOff>174624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G28:I34" totalsRowShown="0">
  <autoFilter ref="G28:I34"/>
  <tableColumns count="3">
    <tableColumn id="1" name="Result Code"/>
    <tableColumn id="2" name="Count">
      <calculatedColumnFormula>COUNTIF(E$2:E$40,I29)</calculatedColumnFormula>
    </tableColumn>
    <tableColumn id="3" name="Code Value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le1511" displayName="Table1511" ref="B44:D50" totalsRowShown="0">
  <autoFilter ref="B44:D50"/>
  <tableColumns count="3">
    <tableColumn id="1" name="Result Code"/>
    <tableColumn id="2" name="Count" dataDxfId="11">
      <calculatedColumnFormula>COUNTIF(#REF!,D45)</calculatedColumnFormula>
    </tableColumn>
    <tableColumn id="3" name="Uncommited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1" name="Table14612" displayName="Table14612" ref="B84:D90" totalsRowShown="0">
  <autoFilter ref="B84:D90"/>
  <tableColumns count="3">
    <tableColumn id="1" name="Result Code"/>
    <tableColumn id="2" name="Count" dataDxfId="10">
      <calculatedColumnFormula>COUNTIF(#REF!,D85)</calculatedColumnFormula>
    </tableColumn>
    <tableColumn id="3" name="Uncommited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2" name="Table146713" displayName="Table146713" ref="B104:D110" totalsRowShown="0">
  <autoFilter ref="B104:D110"/>
  <tableColumns count="3">
    <tableColumn id="1" name="Result Code" dataDxfId="9"/>
    <tableColumn id="2" name="Count" dataDxfId="8">
      <calculatedColumnFormula>COUNTIF(#REF!,D105)</calculatedColumnFormula>
    </tableColumn>
    <tableColumn id="3" name="Uncommited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3" name="Table1467814" displayName="Table1467814" ref="B127:D133" totalsRowShown="0">
  <autoFilter ref="B127:D133"/>
  <tableColumns count="3">
    <tableColumn id="1" name="Result Code" dataDxfId="7"/>
    <tableColumn id="2" name="Count" dataDxfId="6">
      <calculatedColumnFormula>COUNTIF(#REF!,D128)</calculatedColumnFormula>
    </tableColumn>
    <tableColumn id="3" name="Uncommited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4" name="Table16" displayName="Table16" ref="V25:AB75" totalsRowShown="0">
  <autoFilter ref="V25:AB75"/>
  <tableColumns count="7">
    <tableColumn id="1" name="Test IDX"/>
    <tableColumn id="2" name="Test 1"/>
    <tableColumn id="3" name="Test 2"/>
    <tableColumn id="4" name="Test 3"/>
    <tableColumn id="5" name="Test 4"/>
    <tableColumn id="6" name="Test 5"/>
    <tableColumn id="7" name="Test 6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5" name="Table17" displayName="Table17" ref="V77:AB83" totalsRowShown="0">
  <autoFilter ref="V77:AB83"/>
  <tableColumns count="7">
    <tableColumn id="1" name="CSQ"/>
    <tableColumn id="2" name="Test 1"/>
    <tableColumn id="3" name="Test2"/>
    <tableColumn id="4" name="Test 3"/>
    <tableColumn id="5" name="Test 4"/>
    <tableColumn id="6" name="Test 5"/>
    <tableColumn id="7" name="Test 6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6" name="Table1617" displayName="Table1617" ref="N25:T76" totalsRowShown="0">
  <autoFilter ref="N25:T76"/>
  <tableColumns count="7">
    <tableColumn id="1" name="Test IDX"/>
    <tableColumn id="2" name="Test 1"/>
    <tableColumn id="3" name="Test 2"/>
    <tableColumn id="4" name="Test 3"/>
    <tableColumn id="5" name="Test 4"/>
    <tableColumn id="6" name="Test 5"/>
    <tableColumn id="7" name="Test 6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7" name="Table1618" displayName="Table1618" ref="AD25:AJ75" totalsRowShown="0">
  <autoFilter ref="AD25:AJ75"/>
  <tableColumns count="7">
    <tableColumn id="1" name="Test IDX"/>
    <tableColumn id="2" name="Test 1" dataDxfId="5">
      <calculatedColumnFormula>IF(Table1617[[#This Row],[Test 1]]=1,Table16[[#This Row],[Test 1]], -1)</calculatedColumnFormula>
    </tableColumn>
    <tableColumn id="3" name="Test 2" dataDxfId="4">
      <calculatedColumnFormula>IF(Table1617[[#This Row],[Test 2]]=1,Table16[[#This Row],[Test 2]], -1)</calculatedColumnFormula>
    </tableColumn>
    <tableColumn id="4" name="Test 3" dataDxfId="3">
      <calculatedColumnFormula>IF(Table1617[[#This Row],[Test 3]]=1,Table16[[#This Row],[Test 3]], -1)</calculatedColumnFormula>
    </tableColumn>
    <tableColumn id="5" name="Test 4" dataDxfId="2">
      <calculatedColumnFormula>IF(Table1617[[#This Row],[Test 4]]=1,Table16[[#This Row],[Test 4]], -1)</calculatedColumnFormula>
    </tableColumn>
    <tableColumn id="6" name="Test 5" dataDxfId="1">
      <calculatedColumnFormula>IF(Table1617[[#This Row],[Test 5]]=1,Table16[[#This Row],[Test 5]], -1)</calculatedColumnFormula>
    </tableColumn>
    <tableColumn id="7" name="Test 6" dataDxfId="0">
      <calculatedColumnFormula>IF(Table1617[[#This Row],[Test 6]]=1,Table16[[#This Row],[Test 6]], -1)</calculatedColumnFormula>
    </tableColumn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id="18" name="Table1719" displayName="Table1719" ref="AD77:AJ83" totalsRowShown="0">
  <autoFilter ref="AD77:AJ83"/>
  <tableColumns count="7">
    <tableColumn id="1" name="CSQ"/>
    <tableColumn id="2" name="Test 1"/>
    <tableColumn id="3" name="Test2"/>
    <tableColumn id="4" name="Test 3"/>
    <tableColumn id="5" name="Test 4"/>
    <tableColumn id="6" name="Test 5"/>
    <tableColumn id="7" name="Test 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G64:I70" totalsRowShown="0">
  <autoFilter ref="G64:I70"/>
  <tableColumns count="3">
    <tableColumn id="1" name="Result Code"/>
    <tableColumn id="2" name="Count" dataDxfId="18">
      <calculatedColumnFormula>COUNTIF(E$62:E$81,I65)</calculatedColumnFormula>
    </tableColumn>
    <tableColumn id="3" name="Code Value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4" name="Table15" displayName="Table15" ref="G44:I50" totalsRowShown="0">
  <autoFilter ref="G44:I50"/>
  <tableColumns count="3">
    <tableColumn id="1" name="Result Code"/>
    <tableColumn id="2" name="Count" dataDxfId="17">
      <calculatedColumnFormula>COUNTIF(E$42:E$61,I45)</calculatedColumnFormula>
    </tableColumn>
    <tableColumn id="3" name="Code Valu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le146" displayName="Table146" ref="G84:I90" totalsRowShown="0">
  <autoFilter ref="G84:I90"/>
  <tableColumns count="3">
    <tableColumn id="1" name="Result Code"/>
    <tableColumn id="2" name="Count" dataDxfId="16">
      <calculatedColumnFormula>COUNTIF(E$82:E$101,I85)</calculatedColumnFormula>
    </tableColumn>
    <tableColumn id="3" name="Code Value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e1467" displayName="Table1467" ref="G104:I110" totalsRowShown="0">
  <autoFilter ref="G104:I110"/>
  <tableColumns count="3">
    <tableColumn id="1" name="Result Code"/>
    <tableColumn id="2" name="Count" dataDxfId="15">
      <calculatedColumnFormula>COUNTIF(E$102:E$131,I105)</calculatedColumnFormula>
    </tableColumn>
    <tableColumn id="3" name="Code Value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le14678" displayName="Table14678" ref="G127:I133" totalsRowShown="0">
  <autoFilter ref="G127:I133"/>
  <tableColumns count="3">
    <tableColumn id="1" name="Result Code"/>
    <tableColumn id="2" name="Count" dataDxfId="14">
      <calculatedColumnFormula>COUNTIF(E$132:E$141,I128)</calculatedColumnFormula>
    </tableColumn>
    <tableColumn id="3" name="Code Value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8" name="Table146789" displayName="Table146789" ref="G145:I151" totalsRowShown="0">
  <autoFilter ref="G145:I151"/>
  <tableColumns count="3">
    <tableColumn id="1" name="Result Code"/>
    <tableColumn id="2" name="Count" dataDxfId="13">
      <calculatedColumnFormula>COUNTIF(E$132:E$141,I146)</calculatedColumnFormula>
    </tableColumn>
    <tableColumn id="3" name="Code Value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2" name="Table13" displayName="Table13" ref="B28:D34" totalsRowShown="0">
  <autoFilter ref="B28:D34"/>
  <tableColumns count="3">
    <tableColumn id="1" name="Result Code"/>
    <tableColumn id="2" name="Count">
      <calculatedColumnFormula>COUNTIF(#REF!,D29)</calculatedColumnFormula>
    </tableColumn>
    <tableColumn id="3" name="Code Value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9" name="Table1410" displayName="Table1410" ref="B64:D70" totalsRowShown="0">
  <autoFilter ref="B64:D70"/>
  <tableColumns count="3">
    <tableColumn id="1" name="Result Code"/>
    <tableColumn id="2" name="Count" dataDxfId="12">
      <calculatedColumnFormula>COUNTIF(#REF!,D65)</calculatedColumnFormula>
    </tableColumn>
    <tableColumn id="3" name="Uncommited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Relationship Id="rId6" Type="http://schemas.openxmlformats.org/officeDocument/2006/relationships/table" Target="../tables/table5.xml"/><Relationship Id="rId7" Type="http://schemas.openxmlformats.org/officeDocument/2006/relationships/table" Target="../tables/table6.xml"/><Relationship Id="rId8" Type="http://schemas.openxmlformats.org/officeDocument/2006/relationships/table" Target="../tables/table7.xml"/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7.xml"/><Relationship Id="rId12" Type="http://schemas.openxmlformats.org/officeDocument/2006/relationships/table" Target="../tables/table18.xml"/><Relationship Id="rId1" Type="http://schemas.openxmlformats.org/officeDocument/2006/relationships/drawing" Target="../drawings/drawing2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4"/>
  <sheetViews>
    <sheetView view="pageBreakPreview" topLeftCell="A85" zoomScale="80" zoomScaleSheetLayoutView="80" workbookViewId="0">
      <selection activeCell="G81" sqref="G81"/>
    </sheetView>
  </sheetViews>
  <sheetFormatPr baseColWidth="10" defaultRowHeight="16" x14ac:dyDescent="0.2"/>
  <cols>
    <col min="2" max="2" width="14.6640625" style="1" customWidth="1"/>
    <col min="3" max="3" width="36" customWidth="1"/>
    <col min="7" max="7" width="28" customWidth="1"/>
    <col min="9" max="9" width="13" customWidth="1"/>
  </cols>
  <sheetData>
    <row r="1" spans="1:5" x14ac:dyDescent="0.2">
      <c r="A1" t="s">
        <v>0</v>
      </c>
      <c r="B1" s="1" t="s">
        <v>5</v>
      </c>
      <c r="C1" t="s">
        <v>1</v>
      </c>
      <c r="D1" t="s">
        <v>4</v>
      </c>
      <c r="E1" t="s">
        <v>2</v>
      </c>
    </row>
    <row r="2" spans="1:5" x14ac:dyDescent="0.2">
      <c r="A2">
        <v>1</v>
      </c>
      <c r="B2" s="1">
        <v>0.88671034722222231</v>
      </c>
      <c r="C2" t="s">
        <v>3</v>
      </c>
      <c r="D2">
        <v>5</v>
      </c>
      <c r="E2">
        <v>1</v>
      </c>
    </row>
    <row r="3" spans="1:5" x14ac:dyDescent="0.2">
      <c r="A3">
        <v>2</v>
      </c>
      <c r="B3" s="1">
        <v>0.88704016203703706</v>
      </c>
      <c r="D3">
        <v>5</v>
      </c>
      <c r="E3">
        <v>3</v>
      </c>
    </row>
    <row r="4" spans="1:5" x14ac:dyDescent="0.2">
      <c r="A4">
        <v>3</v>
      </c>
      <c r="B4" s="1">
        <v>0.8896021296296297</v>
      </c>
      <c r="D4">
        <v>5</v>
      </c>
      <c r="E4">
        <v>4</v>
      </c>
    </row>
    <row r="5" spans="1:5" x14ac:dyDescent="0.2">
      <c r="A5">
        <v>4</v>
      </c>
      <c r="B5" s="1">
        <v>0.89057518518518519</v>
      </c>
      <c r="D5">
        <v>3</v>
      </c>
      <c r="E5">
        <v>1</v>
      </c>
    </row>
    <row r="6" spans="1:5" x14ac:dyDescent="0.2">
      <c r="A6">
        <v>5</v>
      </c>
      <c r="B6" s="1">
        <v>0.89081243055555559</v>
      </c>
      <c r="D6">
        <v>1</v>
      </c>
      <c r="E6">
        <v>1</v>
      </c>
    </row>
    <row r="7" spans="1:5" x14ac:dyDescent="0.2">
      <c r="A7">
        <v>6</v>
      </c>
      <c r="B7" s="1">
        <v>0.89101013888888891</v>
      </c>
      <c r="D7">
        <v>2</v>
      </c>
      <c r="E7">
        <v>1</v>
      </c>
    </row>
    <row r="8" spans="1:5" x14ac:dyDescent="0.2">
      <c r="A8">
        <v>7</v>
      </c>
      <c r="B8" s="1">
        <v>0.89126197916666661</v>
      </c>
      <c r="D8">
        <v>4</v>
      </c>
      <c r="E8">
        <v>1</v>
      </c>
    </row>
    <row r="9" spans="1:5" x14ac:dyDescent="0.2">
      <c r="A9">
        <v>8</v>
      </c>
      <c r="B9" s="1">
        <v>0.8915189930555556</v>
      </c>
      <c r="D9">
        <v>3</v>
      </c>
      <c r="E9">
        <v>1</v>
      </c>
    </row>
    <row r="10" spans="1:5" x14ac:dyDescent="0.2">
      <c r="A10">
        <v>9</v>
      </c>
      <c r="B10" s="1">
        <v>0.89177603009259254</v>
      </c>
      <c r="D10">
        <v>3</v>
      </c>
      <c r="E10">
        <v>1</v>
      </c>
    </row>
    <row r="11" spans="1:5" x14ac:dyDescent="0.2">
      <c r="A11">
        <v>10</v>
      </c>
      <c r="B11" s="1">
        <v>0.89223806712962961</v>
      </c>
      <c r="D11">
        <v>5</v>
      </c>
      <c r="E11">
        <v>1</v>
      </c>
    </row>
    <row r="12" spans="1:5" x14ac:dyDescent="0.2">
      <c r="A12">
        <v>11</v>
      </c>
      <c r="B12" s="1">
        <v>0.89261574074074079</v>
      </c>
      <c r="D12">
        <v>3</v>
      </c>
      <c r="E12">
        <v>1</v>
      </c>
    </row>
    <row r="13" spans="1:5" x14ac:dyDescent="0.2">
      <c r="A13">
        <v>12</v>
      </c>
      <c r="B13" s="1">
        <v>0.89291760416666666</v>
      </c>
      <c r="D13">
        <v>4</v>
      </c>
      <c r="E13">
        <v>1</v>
      </c>
    </row>
    <row r="14" spans="1:5" x14ac:dyDescent="0.2">
      <c r="A14">
        <v>13</v>
      </c>
      <c r="B14" s="1">
        <v>0.89317255787037031</v>
      </c>
      <c r="D14">
        <v>2</v>
      </c>
      <c r="E14">
        <v>1</v>
      </c>
    </row>
    <row r="15" spans="1:5" x14ac:dyDescent="0.2">
      <c r="A15">
        <v>14</v>
      </c>
      <c r="B15" s="1">
        <v>0.89340981481481485</v>
      </c>
      <c r="D15">
        <v>4</v>
      </c>
      <c r="E15">
        <v>1</v>
      </c>
    </row>
    <row r="16" spans="1:5" x14ac:dyDescent="0.2">
      <c r="A16">
        <v>15</v>
      </c>
      <c r="B16" s="1">
        <v>0.89362208333333326</v>
      </c>
      <c r="D16">
        <v>4</v>
      </c>
      <c r="E16">
        <v>1</v>
      </c>
    </row>
    <row r="17" spans="1:9" x14ac:dyDescent="0.2">
      <c r="A17">
        <v>16</v>
      </c>
      <c r="B17" s="1">
        <v>0.89390510416666669</v>
      </c>
      <c r="D17">
        <v>2</v>
      </c>
      <c r="E17">
        <v>4</v>
      </c>
    </row>
    <row r="18" spans="1:9" x14ac:dyDescent="0.2">
      <c r="A18">
        <v>17</v>
      </c>
      <c r="B18" s="1">
        <v>0.89463866898148148</v>
      </c>
      <c r="D18">
        <v>4</v>
      </c>
      <c r="E18">
        <v>1</v>
      </c>
    </row>
    <row r="19" spans="1:9" x14ac:dyDescent="0.2">
      <c r="A19">
        <v>18</v>
      </c>
      <c r="B19" s="1">
        <v>0.89531922453703705</v>
      </c>
      <c r="D19">
        <v>5</v>
      </c>
      <c r="E19">
        <v>4</v>
      </c>
    </row>
    <row r="20" spans="1:9" x14ac:dyDescent="0.2">
      <c r="A20">
        <v>19</v>
      </c>
      <c r="B20" s="1">
        <v>0.89590300925925925</v>
      </c>
      <c r="D20">
        <v>5</v>
      </c>
      <c r="E20">
        <v>1</v>
      </c>
    </row>
    <row r="21" spans="1:9" x14ac:dyDescent="0.2">
      <c r="A21">
        <v>20</v>
      </c>
      <c r="B21" s="1">
        <v>0.89630160879629628</v>
      </c>
      <c r="D21">
        <v>5</v>
      </c>
      <c r="E21">
        <v>1</v>
      </c>
    </row>
    <row r="22" spans="1:9" x14ac:dyDescent="0.2">
      <c r="A22">
        <v>21</v>
      </c>
      <c r="B22" s="1">
        <v>0.89765957175925937</v>
      </c>
      <c r="D22">
        <v>5</v>
      </c>
      <c r="E22">
        <v>1</v>
      </c>
    </row>
    <row r="23" spans="1:9" x14ac:dyDescent="0.2">
      <c r="A23">
        <v>22</v>
      </c>
      <c r="B23" s="1">
        <v>0.89791976851851851</v>
      </c>
      <c r="D23">
        <v>5</v>
      </c>
      <c r="E23">
        <v>1</v>
      </c>
    </row>
    <row r="24" spans="1:9" x14ac:dyDescent="0.2">
      <c r="A24">
        <v>23</v>
      </c>
      <c r="B24" s="1">
        <v>0.89818828703703701</v>
      </c>
      <c r="D24">
        <v>5</v>
      </c>
      <c r="E24">
        <v>1</v>
      </c>
    </row>
    <row r="25" spans="1:9" x14ac:dyDescent="0.2">
      <c r="A25">
        <v>24</v>
      </c>
      <c r="B25" s="1">
        <v>0.89843072916666677</v>
      </c>
      <c r="D25">
        <v>4</v>
      </c>
      <c r="E25">
        <v>4</v>
      </c>
    </row>
    <row r="26" spans="1:9" x14ac:dyDescent="0.2">
      <c r="A26">
        <v>25</v>
      </c>
      <c r="B26" s="1">
        <v>0.89902493055555555</v>
      </c>
      <c r="D26">
        <v>5</v>
      </c>
      <c r="E26">
        <v>1</v>
      </c>
      <c r="G26" s="2" t="s">
        <v>20</v>
      </c>
    </row>
    <row r="27" spans="1:9" x14ac:dyDescent="0.2">
      <c r="A27">
        <v>26</v>
      </c>
      <c r="B27" s="1">
        <v>0.89946715277777789</v>
      </c>
      <c r="D27">
        <v>0</v>
      </c>
      <c r="E27">
        <v>1</v>
      </c>
    </row>
    <row r="28" spans="1:9" x14ac:dyDescent="0.2">
      <c r="A28">
        <v>27</v>
      </c>
      <c r="B28" s="1">
        <v>0.89976793981481473</v>
      </c>
      <c r="D28">
        <v>3</v>
      </c>
      <c r="E28">
        <v>1</v>
      </c>
      <c r="G28" t="s">
        <v>17</v>
      </c>
      <c r="H28" t="s">
        <v>18</v>
      </c>
      <c r="I28" t="s">
        <v>19</v>
      </c>
    </row>
    <row r="29" spans="1:9" x14ac:dyDescent="0.2">
      <c r="A29">
        <v>28</v>
      </c>
      <c r="B29" s="1">
        <v>0.90000328703703703</v>
      </c>
      <c r="D29">
        <v>0</v>
      </c>
      <c r="E29">
        <v>1</v>
      </c>
      <c r="G29" t="s">
        <v>11</v>
      </c>
      <c r="H29">
        <f t="shared" ref="H29:H34" si="0">COUNTIF(E$2:E$40,I29)</f>
        <v>0</v>
      </c>
      <c r="I29">
        <v>0</v>
      </c>
    </row>
    <row r="30" spans="1:9" x14ac:dyDescent="0.2">
      <c r="A30">
        <v>29</v>
      </c>
      <c r="B30" s="1">
        <v>0.90028401620370369</v>
      </c>
      <c r="D30">
        <v>1</v>
      </c>
      <c r="E30">
        <v>1</v>
      </c>
      <c r="G30" t="s">
        <v>12</v>
      </c>
      <c r="H30">
        <f t="shared" si="0"/>
        <v>33</v>
      </c>
      <c r="I30">
        <v>1</v>
      </c>
    </row>
    <row r="31" spans="1:9" x14ac:dyDescent="0.2">
      <c r="A31">
        <v>30</v>
      </c>
      <c r="B31" s="1">
        <v>0.90053381944444444</v>
      </c>
      <c r="D31">
        <v>5</v>
      </c>
      <c r="E31">
        <v>1</v>
      </c>
      <c r="G31" t="s">
        <v>13</v>
      </c>
      <c r="H31">
        <f t="shared" si="0"/>
        <v>1</v>
      </c>
      <c r="I31">
        <v>2</v>
      </c>
    </row>
    <row r="32" spans="1:9" x14ac:dyDescent="0.2">
      <c r="A32">
        <v>31</v>
      </c>
      <c r="B32" s="1">
        <v>0.90438930555555552</v>
      </c>
      <c r="D32">
        <v>4</v>
      </c>
      <c r="E32">
        <v>2</v>
      </c>
      <c r="G32" t="s">
        <v>14</v>
      </c>
      <c r="H32">
        <f t="shared" si="0"/>
        <v>1</v>
      </c>
      <c r="I32">
        <v>3</v>
      </c>
    </row>
    <row r="33" spans="1:9" x14ac:dyDescent="0.2">
      <c r="A33">
        <v>32</v>
      </c>
      <c r="B33" s="1">
        <v>0.90526243055555555</v>
      </c>
      <c r="D33">
        <v>0</v>
      </c>
      <c r="E33">
        <v>1</v>
      </c>
      <c r="G33" t="s">
        <v>15</v>
      </c>
      <c r="H33">
        <f t="shared" si="0"/>
        <v>4</v>
      </c>
      <c r="I33">
        <v>4</v>
      </c>
    </row>
    <row r="34" spans="1:9" x14ac:dyDescent="0.2">
      <c r="A34">
        <v>33</v>
      </c>
      <c r="B34" s="1">
        <v>0.90550177083333327</v>
      </c>
      <c r="D34">
        <v>4</v>
      </c>
      <c r="E34">
        <v>1</v>
      </c>
      <c r="G34" t="s">
        <v>16</v>
      </c>
      <c r="H34">
        <f t="shared" si="0"/>
        <v>0</v>
      </c>
      <c r="I34">
        <v>5</v>
      </c>
    </row>
    <row r="35" spans="1:9" x14ac:dyDescent="0.2">
      <c r="A35">
        <v>34</v>
      </c>
      <c r="B35" s="1">
        <v>0.90575358796296301</v>
      </c>
      <c r="D35">
        <v>0</v>
      </c>
      <c r="E35">
        <v>1</v>
      </c>
    </row>
    <row r="36" spans="1:9" x14ac:dyDescent="0.2">
      <c r="A36">
        <v>35</v>
      </c>
      <c r="B36" s="1">
        <v>0.90595341435185184</v>
      </c>
      <c r="D36">
        <v>2</v>
      </c>
      <c r="E36">
        <v>1</v>
      </c>
    </row>
    <row r="37" spans="1:9" x14ac:dyDescent="0.2">
      <c r="A37">
        <v>36</v>
      </c>
      <c r="B37" s="1">
        <v>0.90618126157407408</v>
      </c>
      <c r="D37">
        <v>0</v>
      </c>
      <c r="E37">
        <v>1</v>
      </c>
    </row>
    <row r="38" spans="1:9" x14ac:dyDescent="0.2">
      <c r="A38">
        <v>37</v>
      </c>
      <c r="B38" s="1">
        <v>0.9064166203703703</v>
      </c>
      <c r="D38">
        <v>0</v>
      </c>
      <c r="E38">
        <v>1</v>
      </c>
    </row>
    <row r="39" spans="1:9" x14ac:dyDescent="0.2">
      <c r="A39">
        <v>38</v>
      </c>
      <c r="B39" s="1">
        <v>0.90664958333333334</v>
      </c>
      <c r="D39">
        <v>0</v>
      </c>
      <c r="E39">
        <v>1</v>
      </c>
    </row>
    <row r="40" spans="1:9" x14ac:dyDescent="0.2">
      <c r="A40">
        <v>39</v>
      </c>
      <c r="B40" s="1">
        <v>0.9068836574074074</v>
      </c>
      <c r="D40">
        <v>0</v>
      </c>
      <c r="E40">
        <v>1</v>
      </c>
    </row>
    <row r="41" spans="1:9" x14ac:dyDescent="0.2">
      <c r="A41">
        <v>40</v>
      </c>
      <c r="B41" s="1">
        <v>0.90722497685185177</v>
      </c>
      <c r="D41">
        <v>4</v>
      </c>
      <c r="E41">
        <v>1</v>
      </c>
    </row>
    <row r="42" spans="1:9" x14ac:dyDescent="0.2">
      <c r="A42">
        <v>41</v>
      </c>
      <c r="B42" s="1">
        <v>0.91640106481481487</v>
      </c>
      <c r="C42" t="s">
        <v>6</v>
      </c>
      <c r="D42">
        <v>5</v>
      </c>
      <c r="E42">
        <v>5</v>
      </c>
      <c r="G42" s="2" t="s">
        <v>21</v>
      </c>
    </row>
    <row r="43" spans="1:9" x14ac:dyDescent="0.2">
      <c r="A43">
        <v>42</v>
      </c>
      <c r="B43" s="1">
        <v>0.91712010416666667</v>
      </c>
      <c r="D43">
        <v>5</v>
      </c>
      <c r="E43">
        <v>5</v>
      </c>
    </row>
    <row r="44" spans="1:9" x14ac:dyDescent="0.2">
      <c r="A44">
        <v>43</v>
      </c>
      <c r="B44" s="1">
        <v>0.91772261574074065</v>
      </c>
      <c r="D44">
        <v>4</v>
      </c>
      <c r="E44">
        <v>5</v>
      </c>
      <c r="G44" t="s">
        <v>17</v>
      </c>
      <c r="H44" t="s">
        <v>18</v>
      </c>
      <c r="I44" t="s">
        <v>19</v>
      </c>
    </row>
    <row r="45" spans="1:9" x14ac:dyDescent="0.2">
      <c r="A45">
        <v>44</v>
      </c>
      <c r="B45" s="1">
        <v>0.91974868055555559</v>
      </c>
      <c r="D45">
        <v>4</v>
      </c>
      <c r="E45">
        <v>3</v>
      </c>
      <c r="G45" t="s">
        <v>11</v>
      </c>
      <c r="H45">
        <f>COUNTIF(E$42:E$61,I45)</f>
        <v>11</v>
      </c>
      <c r="I45">
        <v>0</v>
      </c>
    </row>
    <row r="46" spans="1:9" x14ac:dyDescent="0.2">
      <c r="A46">
        <v>45</v>
      </c>
      <c r="B46" s="1">
        <v>0.920356412037037</v>
      </c>
      <c r="D46">
        <v>5</v>
      </c>
      <c r="E46">
        <v>0</v>
      </c>
      <c r="G46" t="s">
        <v>12</v>
      </c>
      <c r="H46">
        <f t="shared" ref="H46:H50" si="1">COUNTIF(E$42:E$61,I46)</f>
        <v>0</v>
      </c>
      <c r="I46">
        <v>1</v>
      </c>
    </row>
    <row r="47" spans="1:9" x14ac:dyDescent="0.2">
      <c r="A47">
        <v>46</v>
      </c>
      <c r="B47" s="1">
        <v>0.92074870370370376</v>
      </c>
      <c r="D47">
        <v>4</v>
      </c>
      <c r="E47">
        <v>0</v>
      </c>
      <c r="G47" t="s">
        <v>13</v>
      </c>
      <c r="H47">
        <f t="shared" si="1"/>
        <v>5</v>
      </c>
      <c r="I47">
        <v>2</v>
      </c>
    </row>
    <row r="48" spans="1:9" x14ac:dyDescent="0.2">
      <c r="A48">
        <v>47</v>
      </c>
      <c r="B48" s="1">
        <v>0.92114309027777785</v>
      </c>
      <c r="D48">
        <v>5</v>
      </c>
      <c r="E48">
        <v>2</v>
      </c>
      <c r="G48" t="s">
        <v>14</v>
      </c>
      <c r="H48">
        <f t="shared" si="1"/>
        <v>1</v>
      </c>
      <c r="I48">
        <v>3</v>
      </c>
    </row>
    <row r="49" spans="1:9" x14ac:dyDescent="0.2">
      <c r="A49">
        <v>48</v>
      </c>
      <c r="B49" s="1">
        <v>0.92170085648148159</v>
      </c>
      <c r="D49">
        <v>5</v>
      </c>
      <c r="E49">
        <v>0</v>
      </c>
      <c r="G49" t="s">
        <v>15</v>
      </c>
      <c r="H49">
        <f t="shared" si="1"/>
        <v>0</v>
      </c>
      <c r="I49">
        <v>4</v>
      </c>
    </row>
    <row r="50" spans="1:9" x14ac:dyDescent="0.2">
      <c r="A50">
        <v>49</v>
      </c>
      <c r="B50" s="1">
        <v>0.9220546643518519</v>
      </c>
      <c r="D50">
        <v>5</v>
      </c>
      <c r="E50">
        <v>0</v>
      </c>
      <c r="G50" t="s">
        <v>16</v>
      </c>
      <c r="H50">
        <f t="shared" si="1"/>
        <v>3</v>
      </c>
      <c r="I50">
        <v>5</v>
      </c>
    </row>
    <row r="51" spans="1:9" x14ac:dyDescent="0.2">
      <c r="A51">
        <v>50</v>
      </c>
      <c r="B51" s="1">
        <v>0.92244697916666674</v>
      </c>
      <c r="D51">
        <v>5</v>
      </c>
      <c r="E51">
        <v>0</v>
      </c>
    </row>
    <row r="52" spans="1:9" x14ac:dyDescent="0.2">
      <c r="A52">
        <v>51</v>
      </c>
      <c r="B52" s="1">
        <v>0.92497984953703705</v>
      </c>
      <c r="D52">
        <v>5</v>
      </c>
      <c r="E52">
        <v>2</v>
      </c>
    </row>
    <row r="53" spans="1:9" x14ac:dyDescent="0.2">
      <c r="A53">
        <v>52</v>
      </c>
      <c r="B53" s="1">
        <v>0.92552508101851849</v>
      </c>
      <c r="D53">
        <v>1</v>
      </c>
      <c r="E53">
        <v>0</v>
      </c>
    </row>
    <row r="54" spans="1:9" x14ac:dyDescent="0.2">
      <c r="A54">
        <v>53</v>
      </c>
      <c r="B54" s="1">
        <v>0.92602877314814813</v>
      </c>
      <c r="D54">
        <v>0</v>
      </c>
      <c r="E54">
        <v>2</v>
      </c>
    </row>
    <row r="55" spans="1:9" x14ac:dyDescent="0.2">
      <c r="A55">
        <v>54</v>
      </c>
      <c r="B55" s="1">
        <v>0.92670096064814811</v>
      </c>
      <c r="D55">
        <v>5</v>
      </c>
      <c r="E55">
        <v>2</v>
      </c>
    </row>
    <row r="56" spans="1:9" x14ac:dyDescent="0.2">
      <c r="A56">
        <v>55</v>
      </c>
      <c r="B56" s="1">
        <v>0.92727432870370363</v>
      </c>
      <c r="D56">
        <v>3</v>
      </c>
      <c r="E56">
        <v>0</v>
      </c>
    </row>
    <row r="57" spans="1:9" x14ac:dyDescent="0.2">
      <c r="A57">
        <v>56</v>
      </c>
      <c r="B57" s="1">
        <v>0.92784564814814818</v>
      </c>
      <c r="D57">
        <v>5</v>
      </c>
      <c r="E57">
        <v>0</v>
      </c>
    </row>
    <row r="58" spans="1:9" x14ac:dyDescent="0.2">
      <c r="A58">
        <v>57</v>
      </c>
      <c r="B58" s="1">
        <v>0.92823587962962961</v>
      </c>
      <c r="D58">
        <v>5</v>
      </c>
      <c r="E58">
        <v>2</v>
      </c>
    </row>
    <row r="59" spans="1:9" x14ac:dyDescent="0.2">
      <c r="A59">
        <v>58</v>
      </c>
      <c r="B59" s="1">
        <v>0.92880718750000002</v>
      </c>
      <c r="D59">
        <v>5</v>
      </c>
      <c r="E59">
        <v>0</v>
      </c>
    </row>
    <row r="60" spans="1:9" x14ac:dyDescent="0.2">
      <c r="A60">
        <v>59</v>
      </c>
      <c r="B60" s="1">
        <v>0.92914745370370377</v>
      </c>
      <c r="D60">
        <v>5</v>
      </c>
      <c r="E60">
        <v>0</v>
      </c>
    </row>
    <row r="61" spans="1:9" x14ac:dyDescent="0.2">
      <c r="A61">
        <v>60</v>
      </c>
      <c r="B61" s="1">
        <v>0.92953144675925925</v>
      </c>
      <c r="D61">
        <v>4</v>
      </c>
      <c r="E61">
        <v>0</v>
      </c>
    </row>
    <row r="62" spans="1:9" x14ac:dyDescent="0.2">
      <c r="A62">
        <v>61</v>
      </c>
      <c r="B62" s="1">
        <v>0.93217221064814815</v>
      </c>
      <c r="C62" t="s">
        <v>7</v>
      </c>
      <c r="D62">
        <v>5</v>
      </c>
      <c r="E62">
        <v>0</v>
      </c>
      <c r="G62" s="2" t="s">
        <v>22</v>
      </c>
    </row>
    <row r="63" spans="1:9" x14ac:dyDescent="0.2">
      <c r="A63">
        <v>62</v>
      </c>
      <c r="B63" s="1">
        <v>0.93281221064814812</v>
      </c>
      <c r="D63">
        <v>5</v>
      </c>
      <c r="E63">
        <v>1</v>
      </c>
    </row>
    <row r="64" spans="1:9" x14ac:dyDescent="0.2">
      <c r="A64">
        <v>63</v>
      </c>
      <c r="B64" s="1">
        <v>0.93312543981481477</v>
      </c>
      <c r="D64">
        <v>1</v>
      </c>
      <c r="E64">
        <v>1</v>
      </c>
      <c r="G64" t="s">
        <v>17</v>
      </c>
      <c r="H64" t="s">
        <v>18</v>
      </c>
      <c r="I64" t="s">
        <v>19</v>
      </c>
    </row>
    <row r="65" spans="1:9" x14ac:dyDescent="0.2">
      <c r="A65">
        <v>64</v>
      </c>
      <c r="B65" s="1">
        <v>0.93345738425925928</v>
      </c>
      <c r="D65">
        <v>5</v>
      </c>
      <c r="E65">
        <v>1</v>
      </c>
      <c r="G65" t="s">
        <v>11</v>
      </c>
      <c r="H65">
        <f t="shared" ref="H65:H70" si="2">COUNTIF(E$62:E$81,I65)</f>
        <v>13</v>
      </c>
      <c r="I65">
        <v>0</v>
      </c>
    </row>
    <row r="66" spans="1:9" x14ac:dyDescent="0.2">
      <c r="A66">
        <v>65</v>
      </c>
      <c r="B66" s="1">
        <v>0.93371748842592595</v>
      </c>
      <c r="D66">
        <v>5</v>
      </c>
      <c r="E66">
        <v>0</v>
      </c>
      <c r="G66" t="s">
        <v>12</v>
      </c>
      <c r="H66">
        <f t="shared" si="2"/>
        <v>6</v>
      </c>
      <c r="I66">
        <v>1</v>
      </c>
    </row>
    <row r="67" spans="1:9" x14ac:dyDescent="0.2">
      <c r="A67">
        <v>66</v>
      </c>
      <c r="B67" s="1">
        <v>0.93437827546296293</v>
      </c>
      <c r="D67">
        <v>5</v>
      </c>
      <c r="E67">
        <v>0</v>
      </c>
      <c r="G67" t="s">
        <v>13</v>
      </c>
      <c r="H67">
        <f t="shared" si="2"/>
        <v>1</v>
      </c>
      <c r="I67">
        <v>2</v>
      </c>
    </row>
    <row r="68" spans="1:9" x14ac:dyDescent="0.2">
      <c r="A68">
        <v>67</v>
      </c>
      <c r="B68" s="1">
        <v>0.93474769675925928</v>
      </c>
      <c r="D68">
        <v>5</v>
      </c>
      <c r="E68">
        <v>0</v>
      </c>
      <c r="G68" t="s">
        <v>14</v>
      </c>
      <c r="H68">
        <f t="shared" si="2"/>
        <v>0</v>
      </c>
      <c r="I68">
        <v>3</v>
      </c>
    </row>
    <row r="69" spans="1:9" x14ac:dyDescent="0.2">
      <c r="A69">
        <v>68</v>
      </c>
      <c r="B69" s="1">
        <v>0.93511503472222224</v>
      </c>
      <c r="D69">
        <v>5</v>
      </c>
      <c r="E69">
        <v>2</v>
      </c>
      <c r="G69" t="s">
        <v>15</v>
      </c>
      <c r="H69">
        <f t="shared" si="2"/>
        <v>0</v>
      </c>
      <c r="I69">
        <v>4</v>
      </c>
    </row>
    <row r="70" spans="1:9" x14ac:dyDescent="0.2">
      <c r="A70">
        <v>69</v>
      </c>
      <c r="B70" s="1">
        <v>0.93568733796296299</v>
      </c>
      <c r="D70">
        <v>5</v>
      </c>
      <c r="E70">
        <v>0</v>
      </c>
      <c r="G70" t="s">
        <v>16</v>
      </c>
      <c r="H70">
        <f t="shared" si="2"/>
        <v>0</v>
      </c>
      <c r="I70">
        <v>5</v>
      </c>
    </row>
    <row r="71" spans="1:9" x14ac:dyDescent="0.2">
      <c r="A71">
        <v>70</v>
      </c>
      <c r="B71" s="1">
        <v>0.93606717592592592</v>
      </c>
      <c r="D71">
        <v>5</v>
      </c>
      <c r="E71">
        <v>0</v>
      </c>
    </row>
    <row r="72" spans="1:9" x14ac:dyDescent="0.2">
      <c r="A72">
        <v>71</v>
      </c>
      <c r="B72" s="1">
        <v>0.93642726851851854</v>
      </c>
      <c r="D72">
        <v>5</v>
      </c>
      <c r="E72">
        <v>0</v>
      </c>
    </row>
    <row r="73" spans="1:9" x14ac:dyDescent="0.2">
      <c r="A73">
        <v>72</v>
      </c>
      <c r="B73" s="1">
        <v>0.93686637731481481</v>
      </c>
      <c r="D73">
        <v>5</v>
      </c>
      <c r="E73">
        <v>0</v>
      </c>
    </row>
    <row r="74" spans="1:9" x14ac:dyDescent="0.2">
      <c r="A74">
        <v>73</v>
      </c>
      <c r="B74" s="1">
        <v>0.93732528935185189</v>
      </c>
      <c r="D74">
        <v>5</v>
      </c>
      <c r="E74">
        <v>0</v>
      </c>
    </row>
    <row r="75" spans="1:9" x14ac:dyDescent="0.2">
      <c r="A75">
        <v>74</v>
      </c>
      <c r="B75" s="1">
        <v>0.93768109953703693</v>
      </c>
      <c r="D75">
        <v>5</v>
      </c>
      <c r="E75">
        <v>0</v>
      </c>
    </row>
    <row r="76" spans="1:9" x14ac:dyDescent="0.2">
      <c r="A76">
        <v>75</v>
      </c>
      <c r="B76" s="1">
        <v>0.9382847337962964</v>
      </c>
      <c r="D76">
        <v>0</v>
      </c>
      <c r="E76">
        <v>1</v>
      </c>
    </row>
    <row r="77" spans="1:9" x14ac:dyDescent="0.2">
      <c r="A77">
        <v>76</v>
      </c>
      <c r="B77" s="1">
        <v>0.93854804398148151</v>
      </c>
      <c r="D77">
        <v>0</v>
      </c>
      <c r="E77">
        <v>1</v>
      </c>
    </row>
    <row r="78" spans="1:9" x14ac:dyDescent="0.2">
      <c r="A78">
        <v>77</v>
      </c>
      <c r="B78" s="1">
        <v>0.93889664351851854</v>
      </c>
      <c r="D78">
        <v>3</v>
      </c>
      <c r="E78">
        <v>0</v>
      </c>
    </row>
    <row r="79" spans="1:9" x14ac:dyDescent="0.2">
      <c r="A79">
        <v>78</v>
      </c>
      <c r="B79" s="1">
        <v>0.93935550925925926</v>
      </c>
      <c r="D79">
        <v>2</v>
      </c>
      <c r="E79">
        <v>0</v>
      </c>
    </row>
    <row r="80" spans="1:9" x14ac:dyDescent="0.2">
      <c r="A80">
        <v>79</v>
      </c>
      <c r="B80" s="1">
        <v>0.93971971064814808</v>
      </c>
      <c r="D80">
        <v>3</v>
      </c>
      <c r="E80">
        <v>0</v>
      </c>
    </row>
    <row r="81" spans="1:9" x14ac:dyDescent="0.2">
      <c r="A81">
        <v>80</v>
      </c>
      <c r="B81" s="1">
        <v>0.9400974305555555</v>
      </c>
      <c r="D81">
        <v>3</v>
      </c>
      <c r="E81">
        <v>1</v>
      </c>
    </row>
    <row r="82" spans="1:9" x14ac:dyDescent="0.2">
      <c r="A82">
        <v>81</v>
      </c>
      <c r="B82" s="1">
        <v>0.94890721064814809</v>
      </c>
      <c r="C82" t="s">
        <v>8</v>
      </c>
      <c r="D82">
        <v>0</v>
      </c>
      <c r="E82">
        <v>1</v>
      </c>
      <c r="G82" s="2" t="s">
        <v>23</v>
      </c>
    </row>
    <row r="83" spans="1:9" x14ac:dyDescent="0.2">
      <c r="A83">
        <v>82</v>
      </c>
      <c r="B83" s="1">
        <v>0.9492308796296296</v>
      </c>
      <c r="D83">
        <v>0</v>
      </c>
      <c r="E83">
        <v>1</v>
      </c>
    </row>
    <row r="84" spans="1:9" x14ac:dyDescent="0.2">
      <c r="A84">
        <v>83</v>
      </c>
      <c r="B84" s="1">
        <v>0.94959199074074074</v>
      </c>
      <c r="D84">
        <v>0</v>
      </c>
      <c r="E84">
        <v>2</v>
      </c>
      <c r="G84" t="s">
        <v>17</v>
      </c>
      <c r="H84" t="s">
        <v>18</v>
      </c>
      <c r="I84" t="s">
        <v>19</v>
      </c>
    </row>
    <row r="85" spans="1:9" x14ac:dyDescent="0.2">
      <c r="A85">
        <v>84</v>
      </c>
      <c r="B85" s="1">
        <v>0.95021938657407412</v>
      </c>
      <c r="D85">
        <v>5</v>
      </c>
      <c r="E85">
        <v>0</v>
      </c>
      <c r="G85" t="s">
        <v>11</v>
      </c>
      <c r="H85">
        <f t="shared" ref="H85:H90" si="3">COUNTIF(E$82:E$101,I85)</f>
        <v>13</v>
      </c>
      <c r="I85">
        <v>0</v>
      </c>
    </row>
    <row r="86" spans="1:9" x14ac:dyDescent="0.2">
      <c r="A86">
        <v>85</v>
      </c>
      <c r="B86" s="1">
        <v>0.95115284722222215</v>
      </c>
      <c r="D86">
        <v>5</v>
      </c>
      <c r="E86">
        <v>0</v>
      </c>
      <c r="G86" t="s">
        <v>12</v>
      </c>
      <c r="H86">
        <f t="shared" si="3"/>
        <v>2</v>
      </c>
      <c r="I86">
        <v>1</v>
      </c>
    </row>
    <row r="87" spans="1:9" x14ac:dyDescent="0.2">
      <c r="A87">
        <v>86</v>
      </c>
      <c r="B87" s="1">
        <v>0.95155241898148146</v>
      </c>
      <c r="D87">
        <v>5</v>
      </c>
      <c r="E87">
        <v>2</v>
      </c>
      <c r="G87" t="s">
        <v>13</v>
      </c>
      <c r="H87">
        <f t="shared" si="3"/>
        <v>5</v>
      </c>
      <c r="I87">
        <v>2</v>
      </c>
    </row>
    <row r="88" spans="1:9" x14ac:dyDescent="0.2">
      <c r="A88">
        <v>87</v>
      </c>
      <c r="B88" s="1">
        <v>0.9521455324074074</v>
      </c>
      <c r="D88">
        <v>5</v>
      </c>
      <c r="E88">
        <v>0</v>
      </c>
      <c r="G88" t="s">
        <v>14</v>
      </c>
      <c r="H88">
        <f t="shared" si="3"/>
        <v>0</v>
      </c>
      <c r="I88">
        <v>3</v>
      </c>
    </row>
    <row r="89" spans="1:9" x14ac:dyDescent="0.2">
      <c r="A89">
        <v>88</v>
      </c>
      <c r="B89" s="1">
        <v>0.95250667824074065</v>
      </c>
      <c r="D89">
        <v>5</v>
      </c>
      <c r="E89">
        <v>0</v>
      </c>
      <c r="G89" t="s">
        <v>15</v>
      </c>
      <c r="H89">
        <f t="shared" si="3"/>
        <v>0</v>
      </c>
      <c r="I89">
        <v>4</v>
      </c>
    </row>
    <row r="90" spans="1:9" x14ac:dyDescent="0.2">
      <c r="A90">
        <v>89</v>
      </c>
      <c r="B90" s="1">
        <v>0.95287291666666674</v>
      </c>
      <c r="D90">
        <v>5</v>
      </c>
      <c r="E90">
        <v>0</v>
      </c>
      <c r="G90" t="s">
        <v>16</v>
      </c>
      <c r="H90">
        <f t="shared" si="3"/>
        <v>0</v>
      </c>
      <c r="I90">
        <v>5</v>
      </c>
    </row>
    <row r="91" spans="1:9" x14ac:dyDescent="0.2">
      <c r="A91">
        <v>90</v>
      </c>
      <c r="B91" s="1">
        <v>0.95332246527777775</v>
      </c>
      <c r="D91">
        <v>5</v>
      </c>
      <c r="E91">
        <v>0</v>
      </c>
    </row>
    <row r="92" spans="1:9" x14ac:dyDescent="0.2">
      <c r="A92">
        <v>91</v>
      </c>
      <c r="B92" s="1">
        <v>0.95370546296296299</v>
      </c>
      <c r="D92">
        <v>5</v>
      </c>
      <c r="E92">
        <v>0</v>
      </c>
    </row>
    <row r="93" spans="1:9" x14ac:dyDescent="0.2">
      <c r="A93">
        <v>92</v>
      </c>
      <c r="B93" s="1">
        <v>0.95411129629629621</v>
      </c>
      <c r="D93">
        <v>4</v>
      </c>
      <c r="E93">
        <v>0</v>
      </c>
    </row>
    <row r="94" spans="1:9" x14ac:dyDescent="0.2">
      <c r="A94">
        <v>93</v>
      </c>
      <c r="B94" s="1">
        <v>0.95453373842592593</v>
      </c>
      <c r="D94">
        <v>5</v>
      </c>
      <c r="E94">
        <v>0</v>
      </c>
    </row>
    <row r="95" spans="1:9" x14ac:dyDescent="0.2">
      <c r="A95">
        <v>94</v>
      </c>
      <c r="B95" s="1">
        <v>0.9548418287037036</v>
      </c>
      <c r="D95">
        <v>5</v>
      </c>
      <c r="E95">
        <v>2</v>
      </c>
    </row>
    <row r="96" spans="1:9" x14ac:dyDescent="0.2">
      <c r="A96">
        <v>95</v>
      </c>
      <c r="B96" s="1">
        <v>0.95550047453703701</v>
      </c>
      <c r="D96">
        <v>5</v>
      </c>
      <c r="E96">
        <v>0</v>
      </c>
    </row>
    <row r="97" spans="1:9" x14ac:dyDescent="0.2">
      <c r="A97">
        <v>96</v>
      </c>
      <c r="B97" s="1">
        <v>0.95591567129629629</v>
      </c>
      <c r="D97">
        <v>5</v>
      </c>
      <c r="E97">
        <v>0</v>
      </c>
    </row>
    <row r="98" spans="1:9" x14ac:dyDescent="0.2">
      <c r="A98">
        <v>97</v>
      </c>
      <c r="B98" s="1">
        <v>0.95644015046296305</v>
      </c>
      <c r="D98">
        <v>5</v>
      </c>
      <c r="E98">
        <v>2</v>
      </c>
    </row>
    <row r="99" spans="1:9" x14ac:dyDescent="0.2">
      <c r="A99">
        <v>98</v>
      </c>
      <c r="B99" s="1">
        <v>0.95701765046296294</v>
      </c>
      <c r="D99">
        <v>5</v>
      </c>
      <c r="E99">
        <v>0</v>
      </c>
    </row>
    <row r="100" spans="1:9" x14ac:dyDescent="0.2">
      <c r="A100">
        <v>99</v>
      </c>
      <c r="B100" s="1">
        <v>0.95742351851851859</v>
      </c>
      <c r="D100">
        <v>5</v>
      </c>
      <c r="E100">
        <v>0</v>
      </c>
    </row>
    <row r="101" spans="1:9" x14ac:dyDescent="0.2">
      <c r="A101">
        <v>100</v>
      </c>
      <c r="B101" s="1">
        <v>0.95782621527777778</v>
      </c>
      <c r="D101">
        <v>5</v>
      </c>
      <c r="E101">
        <v>2</v>
      </c>
    </row>
    <row r="102" spans="1:9" x14ac:dyDescent="0.2">
      <c r="A102">
        <v>101</v>
      </c>
      <c r="B102" s="1">
        <v>0.96090577546296296</v>
      </c>
      <c r="C102" t="s">
        <v>10</v>
      </c>
      <c r="D102">
        <v>5</v>
      </c>
      <c r="E102">
        <v>0</v>
      </c>
      <c r="G102" s="2" t="s">
        <v>24</v>
      </c>
    </row>
    <row r="103" spans="1:9" x14ac:dyDescent="0.2">
      <c r="A103">
        <v>102</v>
      </c>
      <c r="B103" s="1">
        <v>0.96147296296296292</v>
      </c>
      <c r="D103">
        <v>5</v>
      </c>
      <c r="E103">
        <v>1</v>
      </c>
    </row>
    <row r="104" spans="1:9" x14ac:dyDescent="0.2">
      <c r="A104">
        <v>103</v>
      </c>
      <c r="B104" s="1">
        <v>0.96186006944444447</v>
      </c>
      <c r="D104">
        <v>5</v>
      </c>
      <c r="E104">
        <v>2</v>
      </c>
      <c r="G104" t="s">
        <v>17</v>
      </c>
      <c r="H104" t="s">
        <v>18</v>
      </c>
      <c r="I104" t="s">
        <v>19</v>
      </c>
    </row>
    <row r="105" spans="1:9" x14ac:dyDescent="0.2">
      <c r="A105">
        <v>104</v>
      </c>
      <c r="B105" s="1">
        <v>0.96254368055555561</v>
      </c>
      <c r="D105">
        <v>5</v>
      </c>
      <c r="E105">
        <v>0</v>
      </c>
      <c r="G105" t="s">
        <v>11</v>
      </c>
      <c r="H105">
        <f t="shared" ref="H105:H110" si="4">COUNTIF(E$102:E$131,I105)</f>
        <v>7</v>
      </c>
      <c r="I105">
        <v>0</v>
      </c>
    </row>
    <row r="106" spans="1:9" x14ac:dyDescent="0.2">
      <c r="A106">
        <v>105</v>
      </c>
      <c r="B106" s="1">
        <v>0.96346152777777772</v>
      </c>
      <c r="D106">
        <v>5</v>
      </c>
      <c r="E106">
        <v>2</v>
      </c>
      <c r="G106" t="s">
        <v>12</v>
      </c>
      <c r="H106">
        <f t="shared" si="4"/>
        <v>17</v>
      </c>
      <c r="I106">
        <v>1</v>
      </c>
    </row>
    <row r="107" spans="1:9" x14ac:dyDescent="0.2">
      <c r="A107">
        <v>106</v>
      </c>
      <c r="B107" s="1">
        <v>0.96424299768518518</v>
      </c>
      <c r="D107">
        <v>5</v>
      </c>
      <c r="E107">
        <v>1</v>
      </c>
      <c r="G107" t="s">
        <v>13</v>
      </c>
      <c r="H107">
        <f t="shared" si="4"/>
        <v>4</v>
      </c>
      <c r="I107">
        <v>2</v>
      </c>
    </row>
    <row r="108" spans="1:9" x14ac:dyDescent="0.2">
      <c r="A108">
        <v>107</v>
      </c>
      <c r="B108" s="1">
        <v>0.96448656249999998</v>
      </c>
      <c r="D108">
        <v>5</v>
      </c>
      <c r="E108">
        <v>1</v>
      </c>
      <c r="G108" t="s">
        <v>14</v>
      </c>
      <c r="H108">
        <f t="shared" si="4"/>
        <v>0</v>
      </c>
      <c r="I108">
        <v>3</v>
      </c>
    </row>
    <row r="109" spans="1:9" x14ac:dyDescent="0.2">
      <c r="A109">
        <v>108</v>
      </c>
      <c r="B109" s="1">
        <v>0.96472277777777782</v>
      </c>
      <c r="D109">
        <v>5</v>
      </c>
      <c r="E109">
        <v>1</v>
      </c>
      <c r="G109" t="s">
        <v>15</v>
      </c>
      <c r="H109">
        <f t="shared" si="4"/>
        <v>2</v>
      </c>
      <c r="I109">
        <v>4</v>
      </c>
    </row>
    <row r="110" spans="1:9" x14ac:dyDescent="0.2">
      <c r="A110">
        <v>109</v>
      </c>
      <c r="B110" s="1">
        <v>0.96501207175925929</v>
      </c>
      <c r="D110">
        <v>4</v>
      </c>
      <c r="E110">
        <v>0</v>
      </c>
      <c r="G110" t="s">
        <v>16</v>
      </c>
      <c r="H110">
        <f t="shared" si="4"/>
        <v>0</v>
      </c>
      <c r="I110">
        <v>5</v>
      </c>
    </row>
    <row r="111" spans="1:9" x14ac:dyDescent="0.2">
      <c r="A111">
        <v>110</v>
      </c>
      <c r="B111" s="1">
        <v>0.96543968749999998</v>
      </c>
      <c r="D111">
        <v>5</v>
      </c>
      <c r="E111">
        <v>0</v>
      </c>
    </row>
    <row r="112" spans="1:9" x14ac:dyDescent="0.2">
      <c r="A112">
        <v>111</v>
      </c>
      <c r="B112" s="1">
        <v>0.96598912037037044</v>
      </c>
      <c r="D112">
        <v>5</v>
      </c>
      <c r="E112">
        <v>0</v>
      </c>
    </row>
    <row r="113" spans="1:9" x14ac:dyDescent="0.2">
      <c r="A113">
        <v>112</v>
      </c>
      <c r="B113" s="1">
        <v>0.96643658564814816</v>
      </c>
      <c r="D113">
        <v>5</v>
      </c>
      <c r="E113">
        <v>2</v>
      </c>
    </row>
    <row r="114" spans="1:9" x14ac:dyDescent="0.2">
      <c r="A114">
        <v>113</v>
      </c>
      <c r="B114" s="1">
        <v>0.9669766666666666</v>
      </c>
      <c r="D114">
        <v>5</v>
      </c>
      <c r="E114">
        <v>2</v>
      </c>
    </row>
    <row r="115" spans="1:9" x14ac:dyDescent="0.2">
      <c r="A115">
        <v>114</v>
      </c>
      <c r="B115" s="1">
        <v>0.96760622685185183</v>
      </c>
      <c r="D115">
        <v>5</v>
      </c>
      <c r="E115">
        <v>0</v>
      </c>
    </row>
    <row r="116" spans="1:9" x14ac:dyDescent="0.2">
      <c r="A116">
        <v>115</v>
      </c>
      <c r="B116" s="1">
        <v>0.96871554398148152</v>
      </c>
      <c r="D116">
        <v>5</v>
      </c>
      <c r="E116">
        <v>0</v>
      </c>
    </row>
    <row r="117" spans="1:9" x14ac:dyDescent="0.2">
      <c r="A117">
        <v>116</v>
      </c>
      <c r="B117" s="1">
        <v>0.96933879629629638</v>
      </c>
      <c r="D117">
        <v>5</v>
      </c>
      <c r="E117">
        <v>4</v>
      </c>
    </row>
    <row r="118" spans="1:9" x14ac:dyDescent="0.2">
      <c r="A118">
        <v>117</v>
      </c>
      <c r="B118" s="1">
        <v>0.97009744212962967</v>
      </c>
      <c r="D118">
        <v>4</v>
      </c>
      <c r="E118">
        <v>1</v>
      </c>
    </row>
    <row r="119" spans="1:9" x14ac:dyDescent="0.2">
      <c r="A119">
        <v>118</v>
      </c>
      <c r="B119" s="1">
        <v>0.97082799768518513</v>
      </c>
      <c r="D119">
        <v>5</v>
      </c>
      <c r="E119">
        <v>1</v>
      </c>
    </row>
    <row r="120" spans="1:9" x14ac:dyDescent="0.2">
      <c r="A120">
        <v>119</v>
      </c>
      <c r="B120" s="1">
        <v>0.97110167824074078</v>
      </c>
      <c r="D120">
        <v>5</v>
      </c>
      <c r="E120">
        <v>1</v>
      </c>
    </row>
    <row r="121" spans="1:9" x14ac:dyDescent="0.2">
      <c r="A121">
        <v>120</v>
      </c>
      <c r="B121" s="1">
        <v>0.97172710648148142</v>
      </c>
      <c r="D121">
        <v>5</v>
      </c>
      <c r="E121">
        <v>4</v>
      </c>
    </row>
    <row r="122" spans="1:9" x14ac:dyDescent="0.2">
      <c r="A122">
        <v>121</v>
      </c>
      <c r="B122" s="1">
        <v>0.9749132060185185</v>
      </c>
      <c r="D122">
        <v>5</v>
      </c>
      <c r="E122">
        <v>1</v>
      </c>
    </row>
    <row r="123" spans="1:9" x14ac:dyDescent="0.2">
      <c r="A123">
        <v>122</v>
      </c>
      <c r="B123" s="1">
        <v>0.97514010416666663</v>
      </c>
      <c r="D123">
        <v>3</v>
      </c>
      <c r="E123">
        <v>1</v>
      </c>
    </row>
    <row r="124" spans="1:9" x14ac:dyDescent="0.2">
      <c r="A124">
        <v>123</v>
      </c>
      <c r="B124" s="1">
        <v>0.97539194444444444</v>
      </c>
      <c r="D124">
        <v>2</v>
      </c>
      <c r="E124">
        <v>1</v>
      </c>
    </row>
    <row r="125" spans="1:9" x14ac:dyDescent="0.2">
      <c r="A125">
        <v>124</v>
      </c>
      <c r="B125" s="1">
        <v>0.97564685185185185</v>
      </c>
      <c r="D125">
        <v>4</v>
      </c>
      <c r="E125">
        <v>1</v>
      </c>
      <c r="G125" s="2" t="s">
        <v>25</v>
      </c>
    </row>
    <row r="126" spans="1:9" x14ac:dyDescent="0.2">
      <c r="A126">
        <v>125</v>
      </c>
      <c r="B126" s="1">
        <v>0.97592576388888885</v>
      </c>
      <c r="D126">
        <v>2</v>
      </c>
      <c r="E126">
        <v>1</v>
      </c>
    </row>
    <row r="127" spans="1:9" x14ac:dyDescent="0.2">
      <c r="A127">
        <v>126</v>
      </c>
      <c r="B127" s="1">
        <v>0.97624629629629622</v>
      </c>
      <c r="D127">
        <v>0</v>
      </c>
      <c r="E127">
        <v>1</v>
      </c>
      <c r="G127" t="s">
        <v>17</v>
      </c>
      <c r="H127" t="s">
        <v>18</v>
      </c>
      <c r="I127" t="s">
        <v>19</v>
      </c>
    </row>
    <row r="128" spans="1:9" x14ac:dyDescent="0.2">
      <c r="A128">
        <v>127</v>
      </c>
      <c r="B128" s="1">
        <v>0.97652517361111102</v>
      </c>
      <c r="D128">
        <v>3</v>
      </c>
      <c r="E128">
        <v>1</v>
      </c>
      <c r="G128" t="s">
        <v>11</v>
      </c>
      <c r="H128">
        <f t="shared" ref="H128:H133" si="5">COUNTIF(E$132:E$141,I128)</f>
        <v>6</v>
      </c>
      <c r="I128">
        <v>0</v>
      </c>
    </row>
    <row r="129" spans="1:9" x14ac:dyDescent="0.2">
      <c r="A129">
        <v>128</v>
      </c>
      <c r="B129" s="1">
        <v>0.9768602662037037</v>
      </c>
      <c r="D129">
        <v>3</v>
      </c>
      <c r="E129">
        <v>1</v>
      </c>
      <c r="G129" t="s">
        <v>12</v>
      </c>
      <c r="H129">
        <f t="shared" si="5"/>
        <v>1</v>
      </c>
      <c r="I129">
        <v>1</v>
      </c>
    </row>
    <row r="130" spans="1:9" x14ac:dyDescent="0.2">
      <c r="A130">
        <v>129</v>
      </c>
      <c r="B130" s="1">
        <v>0.97715996527777771</v>
      </c>
      <c r="D130">
        <v>0</v>
      </c>
      <c r="E130">
        <v>1</v>
      </c>
      <c r="G130" t="s">
        <v>13</v>
      </c>
      <c r="H130">
        <f t="shared" si="5"/>
        <v>2</v>
      </c>
      <c r="I130">
        <v>2</v>
      </c>
    </row>
    <row r="131" spans="1:9" x14ac:dyDescent="0.2">
      <c r="A131">
        <v>130</v>
      </c>
      <c r="B131" s="1">
        <v>0.97740972222222222</v>
      </c>
      <c r="D131">
        <v>0</v>
      </c>
      <c r="E131">
        <v>1</v>
      </c>
      <c r="G131" t="s">
        <v>14</v>
      </c>
      <c r="H131">
        <f t="shared" si="5"/>
        <v>0</v>
      </c>
      <c r="I131">
        <v>3</v>
      </c>
    </row>
    <row r="132" spans="1:9" x14ac:dyDescent="0.2">
      <c r="A132">
        <v>131</v>
      </c>
      <c r="B132" s="1">
        <v>0.98084152777777778</v>
      </c>
      <c r="C132" t="s">
        <v>9</v>
      </c>
      <c r="D132">
        <v>5</v>
      </c>
      <c r="E132">
        <v>0</v>
      </c>
      <c r="G132" t="s">
        <v>15</v>
      </c>
      <c r="H132">
        <f t="shared" si="5"/>
        <v>1</v>
      </c>
      <c r="I132">
        <v>4</v>
      </c>
    </row>
    <row r="133" spans="1:9" x14ac:dyDescent="0.2">
      <c r="A133">
        <v>132</v>
      </c>
      <c r="B133" s="1">
        <v>0.98127028935185179</v>
      </c>
      <c r="D133">
        <v>5</v>
      </c>
      <c r="E133">
        <v>0</v>
      </c>
      <c r="G133" t="s">
        <v>16</v>
      </c>
      <c r="H133">
        <f t="shared" si="5"/>
        <v>0</v>
      </c>
      <c r="I133">
        <v>5</v>
      </c>
    </row>
    <row r="134" spans="1:9" x14ac:dyDescent="0.2">
      <c r="A134">
        <v>133</v>
      </c>
      <c r="B134" s="1">
        <v>0.98174159722222221</v>
      </c>
      <c r="D134">
        <v>5</v>
      </c>
      <c r="E134">
        <v>0</v>
      </c>
    </row>
    <row r="135" spans="1:9" x14ac:dyDescent="0.2">
      <c r="A135">
        <v>134</v>
      </c>
      <c r="B135" s="1">
        <v>0.98217144675925916</v>
      </c>
      <c r="D135">
        <v>5</v>
      </c>
      <c r="E135">
        <v>4</v>
      </c>
    </row>
    <row r="136" spans="1:9" x14ac:dyDescent="0.2">
      <c r="A136">
        <v>135</v>
      </c>
      <c r="B136" s="1">
        <v>0.98270740740740736</v>
      </c>
      <c r="D136">
        <v>5</v>
      </c>
      <c r="E136">
        <v>1</v>
      </c>
    </row>
    <row r="137" spans="1:9" x14ac:dyDescent="0.2">
      <c r="A137">
        <v>136</v>
      </c>
      <c r="B137" s="1">
        <v>0.98300707175925928</v>
      </c>
      <c r="D137">
        <v>4</v>
      </c>
      <c r="E137">
        <v>2</v>
      </c>
    </row>
    <row r="138" spans="1:9" x14ac:dyDescent="0.2">
      <c r="A138">
        <v>137</v>
      </c>
      <c r="B138" s="1">
        <v>0.98376873842592583</v>
      </c>
      <c r="D138">
        <v>4</v>
      </c>
      <c r="E138">
        <v>0</v>
      </c>
    </row>
    <row r="139" spans="1:9" x14ac:dyDescent="0.2">
      <c r="A139">
        <v>138</v>
      </c>
      <c r="B139" s="1">
        <v>0.98425579861111112</v>
      </c>
      <c r="D139">
        <v>3</v>
      </c>
      <c r="E139">
        <v>0</v>
      </c>
    </row>
    <row r="140" spans="1:9" x14ac:dyDescent="0.2">
      <c r="A140">
        <v>139</v>
      </c>
      <c r="B140" s="1">
        <v>0.98474793981481479</v>
      </c>
      <c r="D140">
        <v>5</v>
      </c>
      <c r="E140">
        <v>2</v>
      </c>
    </row>
    <row r="141" spans="1:9" x14ac:dyDescent="0.2">
      <c r="A141">
        <v>140</v>
      </c>
      <c r="B141" s="1">
        <v>0.98533900462962964</v>
      </c>
      <c r="D141">
        <v>5</v>
      </c>
      <c r="E141">
        <v>0</v>
      </c>
    </row>
    <row r="143" spans="1:9" x14ac:dyDescent="0.2">
      <c r="C143" t="s">
        <v>26</v>
      </c>
      <c r="G143" s="2" t="s">
        <v>27</v>
      </c>
    </row>
    <row r="144" spans="1:9" x14ac:dyDescent="0.2">
      <c r="A144">
        <v>1</v>
      </c>
      <c r="E144">
        <v>1</v>
      </c>
    </row>
    <row r="145" spans="1:9" x14ac:dyDescent="0.2">
      <c r="A145">
        <v>2</v>
      </c>
      <c r="E145">
        <v>1</v>
      </c>
      <c r="G145" t="s">
        <v>17</v>
      </c>
      <c r="H145" t="s">
        <v>18</v>
      </c>
      <c r="I145" t="s">
        <v>19</v>
      </c>
    </row>
    <row r="146" spans="1:9" x14ac:dyDescent="0.2">
      <c r="A146">
        <v>3</v>
      </c>
      <c r="E146">
        <v>0</v>
      </c>
      <c r="G146" t="s">
        <v>11</v>
      </c>
      <c r="H146">
        <f>COUNTIF(E$144:E$164,I146)</f>
        <v>12</v>
      </c>
      <c r="I146">
        <v>0</v>
      </c>
    </row>
    <row r="147" spans="1:9" x14ac:dyDescent="0.2">
      <c r="A147">
        <v>4</v>
      </c>
      <c r="E147">
        <v>0</v>
      </c>
      <c r="G147" t="s">
        <v>12</v>
      </c>
      <c r="H147">
        <f>COUNTIF(E$144:E$164,I147)</f>
        <v>9</v>
      </c>
      <c r="I147">
        <v>1</v>
      </c>
    </row>
    <row r="148" spans="1:9" x14ac:dyDescent="0.2">
      <c r="A148">
        <v>5</v>
      </c>
      <c r="E148">
        <v>0</v>
      </c>
    </row>
    <row r="149" spans="1:9" x14ac:dyDescent="0.2">
      <c r="A149">
        <v>6</v>
      </c>
      <c r="E149">
        <v>0</v>
      </c>
    </row>
    <row r="150" spans="1:9" x14ac:dyDescent="0.2">
      <c r="A150">
        <v>7</v>
      </c>
      <c r="E150">
        <v>0</v>
      </c>
    </row>
    <row r="151" spans="1:9" x14ac:dyDescent="0.2">
      <c r="A151">
        <v>8</v>
      </c>
      <c r="E151">
        <v>0</v>
      </c>
    </row>
    <row r="152" spans="1:9" x14ac:dyDescent="0.2">
      <c r="A152">
        <v>9</v>
      </c>
      <c r="E152">
        <v>1</v>
      </c>
    </row>
    <row r="153" spans="1:9" x14ac:dyDescent="0.2">
      <c r="A153">
        <v>10</v>
      </c>
      <c r="E153">
        <v>1</v>
      </c>
    </row>
    <row r="154" spans="1:9" x14ac:dyDescent="0.2">
      <c r="A154">
        <v>11</v>
      </c>
      <c r="E154">
        <v>1</v>
      </c>
    </row>
    <row r="155" spans="1:9" x14ac:dyDescent="0.2">
      <c r="A155">
        <v>12</v>
      </c>
      <c r="E155">
        <v>1</v>
      </c>
    </row>
    <row r="156" spans="1:9" x14ac:dyDescent="0.2">
      <c r="A156">
        <v>13</v>
      </c>
      <c r="E156">
        <v>1</v>
      </c>
    </row>
    <row r="157" spans="1:9" x14ac:dyDescent="0.2">
      <c r="A157">
        <v>14</v>
      </c>
      <c r="E157">
        <v>1</v>
      </c>
    </row>
    <row r="158" spans="1:9" x14ac:dyDescent="0.2">
      <c r="A158">
        <v>15</v>
      </c>
      <c r="E158">
        <v>0</v>
      </c>
    </row>
    <row r="159" spans="1:9" x14ac:dyDescent="0.2">
      <c r="A159">
        <v>16</v>
      </c>
      <c r="E159">
        <v>1</v>
      </c>
    </row>
    <row r="160" spans="1:9" x14ac:dyDescent="0.2">
      <c r="A160">
        <v>17</v>
      </c>
      <c r="E160">
        <v>0</v>
      </c>
    </row>
    <row r="161" spans="1:5" x14ac:dyDescent="0.2">
      <c r="A161">
        <v>18</v>
      </c>
      <c r="E161">
        <v>0</v>
      </c>
    </row>
    <row r="162" spans="1:5" x14ac:dyDescent="0.2">
      <c r="A162">
        <v>19</v>
      </c>
      <c r="E162">
        <v>0</v>
      </c>
    </row>
    <row r="163" spans="1:5" x14ac:dyDescent="0.2">
      <c r="A163">
        <v>20</v>
      </c>
      <c r="E163">
        <v>0</v>
      </c>
    </row>
    <row r="164" spans="1:5" x14ac:dyDescent="0.2">
      <c r="A164">
        <v>21</v>
      </c>
      <c r="E164">
        <v>0</v>
      </c>
    </row>
  </sheetData>
  <phoneticPr fontId="4" type="noConversion"/>
  <pageMargins left="0.25" right="0.25" top="0.75" bottom="0.75" header="0.3" footer="0.3"/>
  <pageSetup scale="69" fitToHeight="0" orientation="portrait" horizontalDpi="0" verticalDpi="0"/>
  <rowBreaks count="1" manualBreakCount="1">
    <brk id="80" min="6" max="16" man="1"/>
  </rowBreaks>
  <drawing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7:AJ151"/>
  <sheetViews>
    <sheetView tabSelected="1" view="pageBreakPreview" topLeftCell="A128" zoomScale="80" zoomScaleSheetLayoutView="80" workbookViewId="0">
      <selection activeCell="P153" sqref="P153"/>
    </sheetView>
  </sheetViews>
  <sheetFormatPr baseColWidth="10" defaultRowHeight="16" x14ac:dyDescent="0.2"/>
  <cols>
    <col min="2" max="2" width="28" customWidth="1"/>
    <col min="4" max="4" width="13" customWidth="1"/>
  </cols>
  <sheetData>
    <row r="17" spans="2:36" x14ac:dyDescent="0.2">
      <c r="N17" s="13" t="s">
        <v>59</v>
      </c>
      <c r="AD17" s="2" t="s">
        <v>60</v>
      </c>
    </row>
    <row r="18" spans="2:36" x14ac:dyDescent="0.2">
      <c r="N18" s="12" t="s">
        <v>11</v>
      </c>
      <c r="P18">
        <v>4</v>
      </c>
    </row>
    <row r="19" spans="2:36" x14ac:dyDescent="0.2">
      <c r="N19" s="12" t="s">
        <v>31</v>
      </c>
      <c r="P19">
        <v>3</v>
      </c>
    </row>
    <row r="20" spans="2:36" x14ac:dyDescent="0.2">
      <c r="N20" s="12" t="s">
        <v>61</v>
      </c>
      <c r="P20">
        <v>2</v>
      </c>
    </row>
    <row r="21" spans="2:36" x14ac:dyDescent="0.2">
      <c r="N21" s="12" t="s">
        <v>12</v>
      </c>
      <c r="P21">
        <v>1</v>
      </c>
    </row>
    <row r="22" spans="2:36" x14ac:dyDescent="0.2">
      <c r="N22" s="12" t="s">
        <v>62</v>
      </c>
      <c r="P22">
        <v>0</v>
      </c>
    </row>
    <row r="23" spans="2:36" ht="21" x14ac:dyDescent="0.25">
      <c r="B23" s="10" t="s">
        <v>43</v>
      </c>
      <c r="E23" t="s">
        <v>44</v>
      </c>
      <c r="F23" s="11">
        <v>43024</v>
      </c>
      <c r="H23" t="s">
        <v>45</v>
      </c>
      <c r="I23" t="s">
        <v>46</v>
      </c>
      <c r="N23" s="14" t="s">
        <v>59</v>
      </c>
      <c r="O23" s="14"/>
      <c r="P23" s="14"/>
      <c r="Q23" s="14"/>
      <c r="R23" s="14"/>
      <c r="S23" s="14"/>
      <c r="T23" s="14"/>
      <c r="V23" t="s">
        <v>49</v>
      </c>
      <c r="AD23" t="s">
        <v>63</v>
      </c>
    </row>
    <row r="24" spans="2:36" x14ac:dyDescent="0.2">
      <c r="B24" t="s">
        <v>47</v>
      </c>
      <c r="C24" s="11" t="s">
        <v>48</v>
      </c>
      <c r="O24" t="s">
        <v>51</v>
      </c>
      <c r="W24" s="2" t="s">
        <v>51</v>
      </c>
      <c r="AE24" t="s">
        <v>51</v>
      </c>
    </row>
    <row r="25" spans="2:36" x14ac:dyDescent="0.2">
      <c r="N25" t="s">
        <v>50</v>
      </c>
      <c r="O25" t="s">
        <v>52</v>
      </c>
      <c r="P25" t="s">
        <v>53</v>
      </c>
      <c r="Q25" t="s">
        <v>54</v>
      </c>
      <c r="R25" t="s">
        <v>55</v>
      </c>
      <c r="S25" t="s">
        <v>56</v>
      </c>
      <c r="T25" t="s">
        <v>57</v>
      </c>
      <c r="V25" t="s">
        <v>50</v>
      </c>
      <c r="W25" t="s">
        <v>52</v>
      </c>
      <c r="X25" t="s">
        <v>53</v>
      </c>
      <c r="Y25" t="s">
        <v>54</v>
      </c>
      <c r="Z25" t="s">
        <v>55</v>
      </c>
      <c r="AA25" t="s">
        <v>56</v>
      </c>
      <c r="AB25" t="s">
        <v>57</v>
      </c>
      <c r="AD25" t="s">
        <v>50</v>
      </c>
      <c r="AE25" t="s">
        <v>52</v>
      </c>
      <c r="AF25" t="s">
        <v>53</v>
      </c>
      <c r="AG25" t="s">
        <v>54</v>
      </c>
      <c r="AH25" t="s">
        <v>55</v>
      </c>
      <c r="AI25" t="s">
        <v>56</v>
      </c>
      <c r="AJ25" t="s">
        <v>57</v>
      </c>
    </row>
    <row r="26" spans="2:36" x14ac:dyDescent="0.2">
      <c r="B26" s="2" t="s">
        <v>28</v>
      </c>
      <c r="N26">
        <v>1</v>
      </c>
      <c r="O26">
        <v>1</v>
      </c>
      <c r="P26">
        <v>1</v>
      </c>
      <c r="Q26" s="12">
        <v>4</v>
      </c>
      <c r="R26">
        <v>4</v>
      </c>
      <c r="S26">
        <v>1</v>
      </c>
      <c r="T26">
        <v>2</v>
      </c>
      <c r="V26">
        <v>1</v>
      </c>
      <c r="W26">
        <v>3</v>
      </c>
      <c r="X26">
        <v>4</v>
      </c>
      <c r="Y26" s="12">
        <v>4</v>
      </c>
      <c r="Z26">
        <v>5</v>
      </c>
      <c r="AA26">
        <v>2</v>
      </c>
      <c r="AB26">
        <v>5</v>
      </c>
      <c r="AD26">
        <v>1</v>
      </c>
      <c r="AE26">
        <f>IF(Table1617[[#This Row],[Test 1]]=1,Table16[[#This Row],[Test 1]], -1)</f>
        <v>3</v>
      </c>
      <c r="AF26">
        <f>IF(Table1617[[#This Row],[Test 2]]=1,Table16[[#This Row],[Test 2]], -1)</f>
        <v>4</v>
      </c>
      <c r="AG26">
        <f>IF(Table1617[[#This Row],[Test 3]]=1,Table16[[#This Row],[Test 3]], -1)</f>
        <v>-1</v>
      </c>
      <c r="AH26">
        <f>IF(Table1617[[#This Row],[Test 4]]=1,Table16[[#This Row],[Test 4]], -1)</f>
        <v>-1</v>
      </c>
      <c r="AI26">
        <f>IF(Table1617[[#This Row],[Test 5]]=1,Table16[[#This Row],[Test 5]], -1)</f>
        <v>2</v>
      </c>
      <c r="AJ26">
        <f>IF(Table1617[[#This Row],[Test 6]]=1,Table16[[#This Row],[Test 6]], -1)</f>
        <v>-1</v>
      </c>
    </row>
    <row r="27" spans="2:36" x14ac:dyDescent="0.2">
      <c r="N27">
        <v>2</v>
      </c>
      <c r="O27">
        <v>1</v>
      </c>
      <c r="P27">
        <v>1</v>
      </c>
      <c r="Q27">
        <v>4</v>
      </c>
      <c r="R27">
        <v>2</v>
      </c>
      <c r="S27">
        <v>4</v>
      </c>
      <c r="T27">
        <v>4</v>
      </c>
      <c r="V27">
        <v>2</v>
      </c>
      <c r="W27">
        <v>3</v>
      </c>
      <c r="X27">
        <v>4</v>
      </c>
      <c r="Y27">
        <v>4</v>
      </c>
      <c r="Z27">
        <v>4</v>
      </c>
      <c r="AA27">
        <v>4</v>
      </c>
      <c r="AB27">
        <v>5</v>
      </c>
      <c r="AD27">
        <v>2</v>
      </c>
      <c r="AE27">
        <f>IF(Table1617[[#This Row],[Test 1]]=1,Table16[[#This Row],[Test 1]], -1)</f>
        <v>3</v>
      </c>
      <c r="AF27">
        <f>IF(Table1617[[#This Row],[Test 2]]=1,Table16[[#This Row],[Test 2]], -1)</f>
        <v>4</v>
      </c>
      <c r="AG27">
        <f>IF(Table1617[[#This Row],[Test 3]]=1,Table16[[#This Row],[Test 3]], -1)</f>
        <v>-1</v>
      </c>
      <c r="AH27">
        <f>IF(Table1617[[#This Row],[Test 4]]=1,Table16[[#This Row],[Test 4]], -1)</f>
        <v>-1</v>
      </c>
      <c r="AI27">
        <f>IF(Table1617[[#This Row],[Test 5]]=1,Table16[[#This Row],[Test 5]], -1)</f>
        <v>-1</v>
      </c>
      <c r="AJ27">
        <f>IF(Table1617[[#This Row],[Test 6]]=1,Table16[[#This Row],[Test 6]], -1)</f>
        <v>-1</v>
      </c>
    </row>
    <row r="28" spans="2:36" x14ac:dyDescent="0.2">
      <c r="B28" t="s">
        <v>17</v>
      </c>
      <c r="C28" t="s">
        <v>18</v>
      </c>
      <c r="D28" t="s">
        <v>19</v>
      </c>
      <c r="N28">
        <v>3</v>
      </c>
      <c r="O28">
        <v>1</v>
      </c>
      <c r="P28">
        <v>1</v>
      </c>
      <c r="Q28">
        <v>2</v>
      </c>
      <c r="R28">
        <v>2</v>
      </c>
      <c r="S28">
        <v>4</v>
      </c>
      <c r="T28">
        <v>4</v>
      </c>
      <c r="V28">
        <v>3</v>
      </c>
      <c r="W28">
        <v>3</v>
      </c>
      <c r="X28">
        <v>2</v>
      </c>
      <c r="Y28">
        <v>5</v>
      </c>
      <c r="Z28">
        <v>5</v>
      </c>
      <c r="AA28">
        <v>5</v>
      </c>
      <c r="AB28">
        <v>5</v>
      </c>
      <c r="AD28">
        <v>3</v>
      </c>
      <c r="AE28">
        <f>IF(Table1617[[#This Row],[Test 1]]=1,Table16[[#This Row],[Test 1]], -1)</f>
        <v>3</v>
      </c>
      <c r="AF28">
        <f>IF(Table1617[[#This Row],[Test 2]]=1,Table16[[#This Row],[Test 2]], -1)</f>
        <v>2</v>
      </c>
      <c r="AG28">
        <f>IF(Table1617[[#This Row],[Test 3]]=1,Table16[[#This Row],[Test 3]], -1)</f>
        <v>-1</v>
      </c>
      <c r="AH28">
        <f>IF(Table1617[[#This Row],[Test 4]]=1,Table16[[#This Row],[Test 4]], -1)</f>
        <v>-1</v>
      </c>
      <c r="AI28">
        <f>IF(Table1617[[#This Row],[Test 5]]=1,Table16[[#This Row],[Test 5]], -1)</f>
        <v>-1</v>
      </c>
      <c r="AJ28">
        <f>IF(Table1617[[#This Row],[Test 6]]=1,Table16[[#This Row],[Test 6]], -1)</f>
        <v>-1</v>
      </c>
    </row>
    <row r="29" spans="2:36" x14ac:dyDescent="0.2">
      <c r="B29" t="s">
        <v>11</v>
      </c>
      <c r="C29">
        <v>10</v>
      </c>
      <c r="D29">
        <v>0</v>
      </c>
      <c r="N29">
        <v>4</v>
      </c>
      <c r="O29">
        <v>1</v>
      </c>
      <c r="P29">
        <v>1</v>
      </c>
      <c r="Q29">
        <v>4</v>
      </c>
      <c r="R29">
        <v>4</v>
      </c>
      <c r="S29">
        <v>2</v>
      </c>
      <c r="T29">
        <v>4</v>
      </c>
      <c r="V29">
        <v>4</v>
      </c>
      <c r="W29">
        <v>2</v>
      </c>
      <c r="X29">
        <v>5</v>
      </c>
      <c r="Y29">
        <v>5</v>
      </c>
      <c r="Z29">
        <v>1</v>
      </c>
      <c r="AA29">
        <v>4</v>
      </c>
      <c r="AB29">
        <v>5</v>
      </c>
      <c r="AD29">
        <v>4</v>
      </c>
      <c r="AE29">
        <f>IF(Table1617[[#This Row],[Test 1]]=1,Table16[[#This Row],[Test 1]], -1)</f>
        <v>2</v>
      </c>
      <c r="AF29">
        <f>IF(Table1617[[#This Row],[Test 2]]=1,Table16[[#This Row],[Test 2]], -1)</f>
        <v>5</v>
      </c>
      <c r="AG29">
        <f>IF(Table1617[[#This Row],[Test 3]]=1,Table16[[#This Row],[Test 3]], -1)</f>
        <v>-1</v>
      </c>
      <c r="AH29">
        <f>IF(Table1617[[#This Row],[Test 4]]=1,Table16[[#This Row],[Test 4]], -1)</f>
        <v>-1</v>
      </c>
      <c r="AI29">
        <f>IF(Table1617[[#This Row],[Test 5]]=1,Table16[[#This Row],[Test 5]], -1)</f>
        <v>-1</v>
      </c>
      <c r="AJ29">
        <f>IF(Table1617[[#This Row],[Test 6]]=1,Table16[[#This Row],[Test 6]], -1)</f>
        <v>-1</v>
      </c>
    </row>
    <row r="30" spans="2:36" x14ac:dyDescent="0.2">
      <c r="B30" t="s">
        <v>31</v>
      </c>
      <c r="C30">
        <v>0</v>
      </c>
      <c r="D30">
        <v>0</v>
      </c>
      <c r="N30">
        <v>5</v>
      </c>
      <c r="O30">
        <v>4</v>
      </c>
      <c r="P30">
        <v>1</v>
      </c>
      <c r="Q30">
        <v>4</v>
      </c>
      <c r="R30">
        <v>5</v>
      </c>
      <c r="S30">
        <v>4</v>
      </c>
      <c r="T30">
        <v>4</v>
      </c>
      <c r="V30">
        <v>5</v>
      </c>
      <c r="W30">
        <v>5</v>
      </c>
      <c r="X30">
        <v>3</v>
      </c>
      <c r="Y30">
        <v>4</v>
      </c>
      <c r="Z30">
        <v>5</v>
      </c>
      <c r="AA30">
        <v>4</v>
      </c>
      <c r="AB30">
        <v>5</v>
      </c>
      <c r="AD30">
        <v>5</v>
      </c>
      <c r="AE30">
        <f>IF(Table1617[[#This Row],[Test 1]]=1,Table16[[#This Row],[Test 1]], -1)</f>
        <v>-1</v>
      </c>
      <c r="AF30">
        <f>IF(Table1617[[#This Row],[Test 2]]=1,Table16[[#This Row],[Test 2]], -1)</f>
        <v>3</v>
      </c>
      <c r="AG30">
        <f>IF(Table1617[[#This Row],[Test 3]]=1,Table16[[#This Row],[Test 3]], -1)</f>
        <v>-1</v>
      </c>
      <c r="AH30">
        <f>IF(Table1617[[#This Row],[Test 4]]=1,Table16[[#This Row],[Test 4]], -1)</f>
        <v>-1</v>
      </c>
      <c r="AI30">
        <f>IF(Table1617[[#This Row],[Test 5]]=1,Table16[[#This Row],[Test 5]], -1)</f>
        <v>-1</v>
      </c>
      <c r="AJ30">
        <f>IF(Table1617[[#This Row],[Test 6]]=1,Table16[[#This Row],[Test 6]], -1)</f>
        <v>-1</v>
      </c>
    </row>
    <row r="31" spans="2:36" x14ac:dyDescent="0.2">
      <c r="B31" t="s">
        <v>32</v>
      </c>
      <c r="C31">
        <v>3</v>
      </c>
      <c r="D31">
        <v>0</v>
      </c>
      <c r="N31">
        <v>6</v>
      </c>
      <c r="O31">
        <v>4</v>
      </c>
      <c r="P31">
        <v>1</v>
      </c>
      <c r="Q31">
        <v>4</v>
      </c>
      <c r="R31">
        <v>5</v>
      </c>
      <c r="S31">
        <v>2</v>
      </c>
      <c r="T31">
        <v>4</v>
      </c>
      <c r="V31">
        <v>6</v>
      </c>
      <c r="W31">
        <v>4</v>
      </c>
      <c r="X31">
        <v>5</v>
      </c>
      <c r="Y31">
        <v>5</v>
      </c>
      <c r="Z31">
        <v>5</v>
      </c>
      <c r="AA31">
        <v>4</v>
      </c>
      <c r="AB31">
        <v>5</v>
      </c>
      <c r="AD31">
        <v>6</v>
      </c>
      <c r="AE31">
        <f>IF(Table1617[[#This Row],[Test 1]]=1,Table16[[#This Row],[Test 1]], -1)</f>
        <v>-1</v>
      </c>
      <c r="AF31">
        <f>IF(Table1617[[#This Row],[Test 2]]=1,Table16[[#This Row],[Test 2]], -1)</f>
        <v>5</v>
      </c>
      <c r="AG31">
        <f>IF(Table1617[[#This Row],[Test 3]]=1,Table16[[#This Row],[Test 3]], -1)</f>
        <v>-1</v>
      </c>
      <c r="AH31">
        <f>IF(Table1617[[#This Row],[Test 4]]=1,Table16[[#This Row],[Test 4]], -1)</f>
        <v>-1</v>
      </c>
      <c r="AI31">
        <f>IF(Table1617[[#This Row],[Test 5]]=1,Table16[[#This Row],[Test 5]], -1)</f>
        <v>-1</v>
      </c>
      <c r="AJ31">
        <f>IF(Table1617[[#This Row],[Test 6]]=1,Table16[[#This Row],[Test 6]], -1)</f>
        <v>-1</v>
      </c>
    </row>
    <row r="32" spans="2:36" x14ac:dyDescent="0.2">
      <c r="B32" t="s">
        <v>12</v>
      </c>
      <c r="C32">
        <v>37</v>
      </c>
      <c r="D32">
        <v>0</v>
      </c>
      <c r="N32">
        <v>7</v>
      </c>
      <c r="O32">
        <v>1</v>
      </c>
      <c r="P32">
        <v>1</v>
      </c>
      <c r="Q32">
        <v>4</v>
      </c>
      <c r="R32">
        <v>5</v>
      </c>
      <c r="S32">
        <v>4</v>
      </c>
      <c r="T32">
        <v>4</v>
      </c>
      <c r="V32">
        <v>7</v>
      </c>
      <c r="W32">
        <v>3</v>
      </c>
      <c r="X32">
        <v>5</v>
      </c>
      <c r="Y32">
        <v>5</v>
      </c>
      <c r="Z32">
        <v>5</v>
      </c>
      <c r="AA32">
        <v>5</v>
      </c>
      <c r="AB32">
        <v>5</v>
      </c>
      <c r="AD32">
        <v>7</v>
      </c>
      <c r="AE32">
        <f>IF(Table1617[[#This Row],[Test 1]]=1,Table16[[#This Row],[Test 1]], -1)</f>
        <v>3</v>
      </c>
      <c r="AF32">
        <f>IF(Table1617[[#This Row],[Test 2]]=1,Table16[[#This Row],[Test 2]], -1)</f>
        <v>5</v>
      </c>
      <c r="AG32">
        <f>IF(Table1617[[#This Row],[Test 3]]=1,Table16[[#This Row],[Test 3]], -1)</f>
        <v>-1</v>
      </c>
      <c r="AH32">
        <f>IF(Table1617[[#This Row],[Test 4]]=1,Table16[[#This Row],[Test 4]], -1)</f>
        <v>-1</v>
      </c>
      <c r="AI32">
        <f>IF(Table1617[[#This Row],[Test 5]]=1,Table16[[#This Row],[Test 5]], -1)</f>
        <v>-1</v>
      </c>
      <c r="AJ32">
        <f>IF(Table1617[[#This Row],[Test 6]]=1,Table16[[#This Row],[Test 6]], -1)</f>
        <v>-1</v>
      </c>
    </row>
    <row r="33" spans="2:36" x14ac:dyDescent="0.2">
      <c r="B33" t="s">
        <v>30</v>
      </c>
      <c r="C33">
        <v>0</v>
      </c>
      <c r="D33">
        <v>0</v>
      </c>
      <c r="N33">
        <v>8</v>
      </c>
      <c r="O33">
        <v>1</v>
      </c>
      <c r="P33">
        <v>4</v>
      </c>
      <c r="Q33">
        <v>4</v>
      </c>
      <c r="R33">
        <v>5</v>
      </c>
      <c r="S33">
        <v>4</v>
      </c>
      <c r="T33">
        <v>4</v>
      </c>
      <c r="V33">
        <v>8</v>
      </c>
      <c r="W33">
        <v>4</v>
      </c>
      <c r="X33">
        <v>4</v>
      </c>
      <c r="Y33">
        <v>4</v>
      </c>
      <c r="Z33">
        <v>5</v>
      </c>
      <c r="AA33">
        <v>5</v>
      </c>
      <c r="AB33">
        <v>1</v>
      </c>
      <c r="AD33">
        <v>8</v>
      </c>
      <c r="AE33">
        <f>IF(Table1617[[#This Row],[Test 1]]=1,Table16[[#This Row],[Test 1]], -1)</f>
        <v>4</v>
      </c>
      <c r="AF33">
        <f>IF(Table1617[[#This Row],[Test 2]]=1,Table16[[#This Row],[Test 2]], -1)</f>
        <v>-1</v>
      </c>
      <c r="AG33">
        <f>IF(Table1617[[#This Row],[Test 3]]=1,Table16[[#This Row],[Test 3]], -1)</f>
        <v>-1</v>
      </c>
      <c r="AH33">
        <f>IF(Table1617[[#This Row],[Test 4]]=1,Table16[[#This Row],[Test 4]], -1)</f>
        <v>-1</v>
      </c>
      <c r="AI33">
        <f>IF(Table1617[[#This Row],[Test 5]]=1,Table16[[#This Row],[Test 5]], -1)</f>
        <v>-1</v>
      </c>
      <c r="AJ33">
        <f>IF(Table1617[[#This Row],[Test 6]]=1,Table16[[#This Row],[Test 6]], -1)</f>
        <v>-1</v>
      </c>
    </row>
    <row r="34" spans="2:36" x14ac:dyDescent="0.2">
      <c r="N34">
        <v>9</v>
      </c>
      <c r="O34">
        <v>1</v>
      </c>
      <c r="P34">
        <v>4</v>
      </c>
      <c r="Q34">
        <v>4</v>
      </c>
      <c r="R34">
        <v>5</v>
      </c>
      <c r="S34">
        <v>4</v>
      </c>
      <c r="T34">
        <v>4</v>
      </c>
      <c r="V34">
        <v>9</v>
      </c>
      <c r="W34">
        <v>2</v>
      </c>
      <c r="X34">
        <v>5</v>
      </c>
      <c r="Y34">
        <v>5</v>
      </c>
      <c r="Z34">
        <v>5</v>
      </c>
      <c r="AA34">
        <v>5</v>
      </c>
      <c r="AB34">
        <v>5</v>
      </c>
      <c r="AD34">
        <v>9</v>
      </c>
      <c r="AE34">
        <f>IF(Table1617[[#This Row],[Test 1]]=1,Table16[[#This Row],[Test 1]], -1)</f>
        <v>2</v>
      </c>
      <c r="AF34">
        <f>IF(Table1617[[#This Row],[Test 2]]=1,Table16[[#This Row],[Test 2]], -1)</f>
        <v>-1</v>
      </c>
      <c r="AG34">
        <f>IF(Table1617[[#This Row],[Test 3]]=1,Table16[[#This Row],[Test 3]], -1)</f>
        <v>-1</v>
      </c>
      <c r="AH34">
        <f>IF(Table1617[[#This Row],[Test 4]]=1,Table16[[#This Row],[Test 4]], -1)</f>
        <v>-1</v>
      </c>
      <c r="AI34">
        <f>IF(Table1617[[#This Row],[Test 5]]=1,Table16[[#This Row],[Test 5]], -1)</f>
        <v>-1</v>
      </c>
      <c r="AJ34">
        <f>IF(Table1617[[#This Row],[Test 6]]=1,Table16[[#This Row],[Test 6]], -1)</f>
        <v>-1</v>
      </c>
    </row>
    <row r="35" spans="2:36" x14ac:dyDescent="0.2">
      <c r="N35">
        <v>10</v>
      </c>
      <c r="O35">
        <v>1</v>
      </c>
      <c r="P35">
        <v>1</v>
      </c>
      <c r="Q35">
        <v>4</v>
      </c>
      <c r="R35">
        <v>5</v>
      </c>
      <c r="S35">
        <v>2</v>
      </c>
      <c r="T35">
        <v>4</v>
      </c>
      <c r="V35">
        <v>10</v>
      </c>
      <c r="W35">
        <v>1</v>
      </c>
      <c r="X35">
        <v>5</v>
      </c>
      <c r="Y35">
        <v>4</v>
      </c>
      <c r="Z35">
        <v>5</v>
      </c>
      <c r="AA35">
        <v>5</v>
      </c>
      <c r="AB35">
        <v>3</v>
      </c>
      <c r="AD35">
        <v>10</v>
      </c>
      <c r="AE35">
        <f>IF(Table1617[[#This Row],[Test 1]]=1,Table16[[#This Row],[Test 1]], -1)</f>
        <v>1</v>
      </c>
      <c r="AF35">
        <f>IF(Table1617[[#This Row],[Test 2]]=1,Table16[[#This Row],[Test 2]], -1)</f>
        <v>5</v>
      </c>
      <c r="AG35">
        <f>IF(Table1617[[#This Row],[Test 3]]=1,Table16[[#This Row],[Test 3]], -1)</f>
        <v>-1</v>
      </c>
      <c r="AH35">
        <f>IF(Table1617[[#This Row],[Test 4]]=1,Table16[[#This Row],[Test 4]], -1)</f>
        <v>-1</v>
      </c>
      <c r="AI35">
        <f>IF(Table1617[[#This Row],[Test 5]]=1,Table16[[#This Row],[Test 5]], -1)</f>
        <v>-1</v>
      </c>
      <c r="AJ35">
        <f>IF(Table1617[[#This Row],[Test 6]]=1,Table16[[#This Row],[Test 6]], -1)</f>
        <v>-1</v>
      </c>
    </row>
    <row r="36" spans="2:36" x14ac:dyDescent="0.2">
      <c r="B36" s="8" t="s">
        <v>39</v>
      </c>
      <c r="C36" s="7">
        <v>0.52916666666666667</v>
      </c>
      <c r="N36">
        <v>11</v>
      </c>
      <c r="O36">
        <v>1</v>
      </c>
      <c r="P36">
        <v>1</v>
      </c>
      <c r="Q36">
        <v>2</v>
      </c>
      <c r="R36">
        <v>5</v>
      </c>
      <c r="S36">
        <v>4</v>
      </c>
      <c r="T36">
        <v>4</v>
      </c>
      <c r="V36">
        <v>11</v>
      </c>
      <c r="W36">
        <v>2</v>
      </c>
      <c r="X36">
        <v>1</v>
      </c>
      <c r="Y36">
        <v>5</v>
      </c>
      <c r="Z36">
        <v>5</v>
      </c>
      <c r="AA36">
        <v>5</v>
      </c>
      <c r="AB36">
        <v>5</v>
      </c>
      <c r="AD36">
        <v>11</v>
      </c>
      <c r="AE36">
        <f>IF(Table1617[[#This Row],[Test 1]]=1,Table16[[#This Row],[Test 1]], -1)</f>
        <v>2</v>
      </c>
      <c r="AF36">
        <f>IF(Table1617[[#This Row],[Test 2]]=1,Table16[[#This Row],[Test 2]], -1)</f>
        <v>1</v>
      </c>
      <c r="AG36">
        <f>IF(Table1617[[#This Row],[Test 3]]=1,Table16[[#This Row],[Test 3]], -1)</f>
        <v>-1</v>
      </c>
      <c r="AH36">
        <f>IF(Table1617[[#This Row],[Test 4]]=1,Table16[[#This Row],[Test 4]], -1)</f>
        <v>-1</v>
      </c>
      <c r="AI36">
        <f>IF(Table1617[[#This Row],[Test 5]]=1,Table16[[#This Row],[Test 5]], -1)</f>
        <v>-1</v>
      </c>
      <c r="AJ36">
        <f>IF(Table1617[[#This Row],[Test 6]]=1,Table16[[#This Row],[Test 6]], -1)</f>
        <v>-1</v>
      </c>
    </row>
    <row r="37" spans="2:36" x14ac:dyDescent="0.2">
      <c r="B37" s="8" t="s">
        <v>40</v>
      </c>
      <c r="C37" s="7">
        <v>0.5493055555555556</v>
      </c>
      <c r="N37">
        <v>12</v>
      </c>
      <c r="O37">
        <v>1</v>
      </c>
      <c r="P37">
        <v>1</v>
      </c>
      <c r="Q37">
        <v>4</v>
      </c>
      <c r="R37">
        <v>1</v>
      </c>
      <c r="S37">
        <v>1</v>
      </c>
      <c r="T37">
        <v>2</v>
      </c>
      <c r="V37">
        <v>12</v>
      </c>
      <c r="W37">
        <v>4</v>
      </c>
      <c r="X37">
        <v>0</v>
      </c>
      <c r="Y37">
        <v>5</v>
      </c>
      <c r="Z37">
        <v>5</v>
      </c>
      <c r="AA37">
        <v>5</v>
      </c>
      <c r="AB37">
        <v>5</v>
      </c>
      <c r="AD37">
        <v>12</v>
      </c>
      <c r="AE37">
        <f>IF(Table1617[[#This Row],[Test 1]]=1,Table16[[#This Row],[Test 1]], -1)</f>
        <v>4</v>
      </c>
      <c r="AF37">
        <f>IF(Table1617[[#This Row],[Test 2]]=1,Table16[[#This Row],[Test 2]], -1)</f>
        <v>0</v>
      </c>
      <c r="AG37">
        <f>IF(Table1617[[#This Row],[Test 3]]=1,Table16[[#This Row],[Test 3]], -1)</f>
        <v>-1</v>
      </c>
      <c r="AH37">
        <f>IF(Table1617[[#This Row],[Test 4]]=1,Table16[[#This Row],[Test 4]], -1)</f>
        <v>5</v>
      </c>
      <c r="AI37">
        <f>IF(Table1617[[#This Row],[Test 5]]=1,Table16[[#This Row],[Test 5]], -1)</f>
        <v>5</v>
      </c>
      <c r="AJ37">
        <f>IF(Table1617[[#This Row],[Test 6]]=1,Table16[[#This Row],[Test 6]], -1)</f>
        <v>-1</v>
      </c>
    </row>
    <row r="38" spans="2:36" x14ac:dyDescent="0.2">
      <c r="B38" s="8" t="s">
        <v>41</v>
      </c>
      <c r="C38" s="7">
        <f>C37-C36</f>
        <v>2.0138888888888928E-2</v>
      </c>
      <c r="N38">
        <v>13</v>
      </c>
      <c r="O38">
        <v>4</v>
      </c>
      <c r="P38">
        <v>4</v>
      </c>
      <c r="Q38">
        <v>2</v>
      </c>
      <c r="R38">
        <v>4</v>
      </c>
      <c r="S38">
        <v>2</v>
      </c>
      <c r="T38">
        <v>4</v>
      </c>
      <c r="V38">
        <v>13</v>
      </c>
      <c r="W38">
        <v>3</v>
      </c>
      <c r="X38">
        <v>4</v>
      </c>
      <c r="Y38">
        <v>5</v>
      </c>
      <c r="Z38">
        <v>5</v>
      </c>
      <c r="AA38">
        <v>5</v>
      </c>
      <c r="AB38">
        <v>5</v>
      </c>
      <c r="AD38">
        <v>13</v>
      </c>
      <c r="AE38">
        <f>IF(Table1617[[#This Row],[Test 1]]=1,Table16[[#This Row],[Test 1]], -1)</f>
        <v>-1</v>
      </c>
      <c r="AF38">
        <f>IF(Table1617[[#This Row],[Test 2]]=1,Table16[[#This Row],[Test 2]], -1)</f>
        <v>-1</v>
      </c>
      <c r="AG38">
        <f>IF(Table1617[[#This Row],[Test 3]]=1,Table16[[#This Row],[Test 3]], -1)</f>
        <v>-1</v>
      </c>
      <c r="AH38">
        <f>IF(Table1617[[#This Row],[Test 4]]=1,Table16[[#This Row],[Test 4]], -1)</f>
        <v>-1</v>
      </c>
      <c r="AI38">
        <f>IF(Table1617[[#This Row],[Test 5]]=1,Table16[[#This Row],[Test 5]], -1)</f>
        <v>-1</v>
      </c>
      <c r="AJ38">
        <f>IF(Table1617[[#This Row],[Test 6]]=1,Table16[[#This Row],[Test 6]], -1)</f>
        <v>-1</v>
      </c>
    </row>
    <row r="39" spans="2:36" x14ac:dyDescent="0.2">
      <c r="N39">
        <v>14</v>
      </c>
      <c r="O39">
        <v>1</v>
      </c>
      <c r="P39">
        <v>4</v>
      </c>
      <c r="Q39">
        <v>4</v>
      </c>
      <c r="R39">
        <v>4</v>
      </c>
      <c r="S39">
        <v>1</v>
      </c>
      <c r="T39">
        <v>4</v>
      </c>
      <c r="V39">
        <v>14</v>
      </c>
      <c r="W39">
        <v>4</v>
      </c>
      <c r="X39">
        <v>4</v>
      </c>
      <c r="Y39">
        <v>5</v>
      </c>
      <c r="Z39">
        <v>5</v>
      </c>
      <c r="AA39">
        <v>3</v>
      </c>
      <c r="AB39">
        <v>5</v>
      </c>
      <c r="AD39">
        <v>14</v>
      </c>
      <c r="AE39">
        <f>IF(Table1617[[#This Row],[Test 1]]=1,Table16[[#This Row],[Test 1]], -1)</f>
        <v>4</v>
      </c>
      <c r="AF39">
        <f>IF(Table1617[[#This Row],[Test 2]]=1,Table16[[#This Row],[Test 2]], -1)</f>
        <v>-1</v>
      </c>
      <c r="AG39">
        <f>IF(Table1617[[#This Row],[Test 3]]=1,Table16[[#This Row],[Test 3]], -1)</f>
        <v>-1</v>
      </c>
      <c r="AH39">
        <f>IF(Table1617[[#This Row],[Test 4]]=1,Table16[[#This Row],[Test 4]], -1)</f>
        <v>-1</v>
      </c>
      <c r="AI39">
        <f>IF(Table1617[[#This Row],[Test 5]]=1,Table16[[#This Row],[Test 5]], -1)</f>
        <v>3</v>
      </c>
      <c r="AJ39">
        <f>IF(Table1617[[#This Row],[Test 6]]=1,Table16[[#This Row],[Test 6]], -1)</f>
        <v>-1</v>
      </c>
    </row>
    <row r="40" spans="2:36" x14ac:dyDescent="0.2">
      <c r="B40" s="8" t="s">
        <v>42</v>
      </c>
      <c r="C40">
        <f>SUM(Table13[[Count]:[Code Value]])</f>
        <v>50</v>
      </c>
      <c r="N40">
        <v>15</v>
      </c>
      <c r="O40">
        <v>1</v>
      </c>
      <c r="P40">
        <v>3</v>
      </c>
      <c r="Q40">
        <v>4</v>
      </c>
      <c r="R40">
        <v>4</v>
      </c>
      <c r="S40">
        <v>1</v>
      </c>
      <c r="T40">
        <v>1</v>
      </c>
      <c r="V40">
        <v>15</v>
      </c>
      <c r="W40">
        <v>2</v>
      </c>
      <c r="X40">
        <v>4</v>
      </c>
      <c r="Y40">
        <v>5</v>
      </c>
      <c r="Z40">
        <v>5</v>
      </c>
      <c r="AA40">
        <v>5</v>
      </c>
      <c r="AB40">
        <v>5</v>
      </c>
      <c r="AD40">
        <v>15</v>
      </c>
      <c r="AE40">
        <f>IF(Table1617[[#This Row],[Test 1]]=1,Table16[[#This Row],[Test 1]], -1)</f>
        <v>2</v>
      </c>
      <c r="AF40">
        <f>IF(Table1617[[#This Row],[Test 2]]=1,Table16[[#This Row],[Test 2]], -1)</f>
        <v>-1</v>
      </c>
      <c r="AG40">
        <f>IF(Table1617[[#This Row],[Test 3]]=1,Table16[[#This Row],[Test 3]], -1)</f>
        <v>-1</v>
      </c>
      <c r="AH40">
        <f>IF(Table1617[[#This Row],[Test 4]]=1,Table16[[#This Row],[Test 4]], -1)</f>
        <v>-1</v>
      </c>
      <c r="AI40">
        <f>IF(Table1617[[#This Row],[Test 5]]=1,Table16[[#This Row],[Test 5]], -1)</f>
        <v>5</v>
      </c>
      <c r="AJ40">
        <f>IF(Table1617[[#This Row],[Test 6]]=1,Table16[[#This Row],[Test 6]], -1)</f>
        <v>5</v>
      </c>
    </row>
    <row r="41" spans="2:36" x14ac:dyDescent="0.2">
      <c r="B41" s="9"/>
      <c r="N41">
        <v>16</v>
      </c>
      <c r="O41">
        <v>1</v>
      </c>
      <c r="P41">
        <v>1</v>
      </c>
      <c r="Q41">
        <v>2</v>
      </c>
      <c r="R41">
        <v>2</v>
      </c>
      <c r="S41">
        <v>2</v>
      </c>
      <c r="T41">
        <v>2</v>
      </c>
      <c r="V41">
        <v>16</v>
      </c>
      <c r="W41">
        <v>0</v>
      </c>
      <c r="X41">
        <v>5</v>
      </c>
      <c r="Y41">
        <v>5</v>
      </c>
      <c r="Z41">
        <v>5</v>
      </c>
      <c r="AA41">
        <v>5</v>
      </c>
      <c r="AB41">
        <v>5</v>
      </c>
      <c r="AD41">
        <v>16</v>
      </c>
      <c r="AE41">
        <f>IF(Table1617[[#This Row],[Test 1]]=1,Table16[[#This Row],[Test 1]], -1)</f>
        <v>0</v>
      </c>
      <c r="AF41">
        <f>IF(Table1617[[#This Row],[Test 2]]=1,Table16[[#This Row],[Test 2]], -1)</f>
        <v>5</v>
      </c>
      <c r="AG41">
        <f>IF(Table1617[[#This Row],[Test 3]]=1,Table16[[#This Row],[Test 3]], -1)</f>
        <v>-1</v>
      </c>
      <c r="AH41">
        <f>IF(Table1617[[#This Row],[Test 4]]=1,Table16[[#This Row],[Test 4]], -1)</f>
        <v>-1</v>
      </c>
      <c r="AI41">
        <f>IF(Table1617[[#This Row],[Test 5]]=1,Table16[[#This Row],[Test 5]], -1)</f>
        <v>-1</v>
      </c>
      <c r="AJ41">
        <f>IF(Table1617[[#This Row],[Test 6]]=1,Table16[[#This Row],[Test 6]], -1)</f>
        <v>-1</v>
      </c>
    </row>
    <row r="42" spans="2:36" x14ac:dyDescent="0.2">
      <c r="B42" s="2" t="s">
        <v>29</v>
      </c>
      <c r="N42">
        <v>17</v>
      </c>
      <c r="O42">
        <v>1</v>
      </c>
      <c r="P42">
        <v>1</v>
      </c>
      <c r="Q42">
        <v>4</v>
      </c>
      <c r="R42">
        <v>2</v>
      </c>
      <c r="S42">
        <v>4</v>
      </c>
      <c r="T42">
        <v>4</v>
      </c>
      <c r="V42">
        <v>17</v>
      </c>
      <c r="W42">
        <v>0</v>
      </c>
      <c r="X42">
        <v>4</v>
      </c>
      <c r="Y42">
        <v>5</v>
      </c>
      <c r="Z42">
        <v>0</v>
      </c>
      <c r="AA42">
        <v>5</v>
      </c>
      <c r="AB42">
        <v>5</v>
      </c>
      <c r="AD42">
        <v>17</v>
      </c>
      <c r="AE42">
        <f>IF(Table1617[[#This Row],[Test 1]]=1,Table16[[#This Row],[Test 1]], -1)</f>
        <v>0</v>
      </c>
      <c r="AF42">
        <f>IF(Table1617[[#This Row],[Test 2]]=1,Table16[[#This Row],[Test 2]], -1)</f>
        <v>4</v>
      </c>
      <c r="AG42">
        <f>IF(Table1617[[#This Row],[Test 3]]=1,Table16[[#This Row],[Test 3]], -1)</f>
        <v>-1</v>
      </c>
      <c r="AH42">
        <f>IF(Table1617[[#This Row],[Test 4]]=1,Table16[[#This Row],[Test 4]], -1)</f>
        <v>-1</v>
      </c>
      <c r="AI42">
        <f>IF(Table1617[[#This Row],[Test 5]]=1,Table16[[#This Row],[Test 5]], -1)</f>
        <v>-1</v>
      </c>
      <c r="AJ42">
        <f>IF(Table1617[[#This Row],[Test 6]]=1,Table16[[#This Row],[Test 6]], -1)</f>
        <v>-1</v>
      </c>
    </row>
    <row r="43" spans="2:36" x14ac:dyDescent="0.2">
      <c r="N43">
        <v>18</v>
      </c>
      <c r="O43">
        <v>1</v>
      </c>
      <c r="P43">
        <v>1</v>
      </c>
      <c r="Q43">
        <v>4</v>
      </c>
      <c r="R43">
        <v>1</v>
      </c>
      <c r="S43">
        <v>4</v>
      </c>
      <c r="T43">
        <v>4</v>
      </c>
      <c r="V43">
        <v>18</v>
      </c>
      <c r="W43">
        <v>0</v>
      </c>
      <c r="X43">
        <v>5</v>
      </c>
      <c r="Y43">
        <v>5</v>
      </c>
      <c r="Z43">
        <v>0</v>
      </c>
      <c r="AA43">
        <v>5</v>
      </c>
      <c r="AB43">
        <v>4</v>
      </c>
      <c r="AD43">
        <v>18</v>
      </c>
      <c r="AE43">
        <f>IF(Table1617[[#This Row],[Test 1]]=1,Table16[[#This Row],[Test 1]], -1)</f>
        <v>0</v>
      </c>
      <c r="AF43">
        <f>IF(Table1617[[#This Row],[Test 2]]=1,Table16[[#This Row],[Test 2]], -1)</f>
        <v>5</v>
      </c>
      <c r="AG43">
        <f>IF(Table1617[[#This Row],[Test 3]]=1,Table16[[#This Row],[Test 3]], -1)</f>
        <v>-1</v>
      </c>
      <c r="AH43">
        <f>IF(Table1617[[#This Row],[Test 4]]=1,Table16[[#This Row],[Test 4]], -1)</f>
        <v>0</v>
      </c>
      <c r="AI43">
        <f>IF(Table1617[[#This Row],[Test 5]]=1,Table16[[#This Row],[Test 5]], -1)</f>
        <v>-1</v>
      </c>
      <c r="AJ43">
        <f>IF(Table1617[[#This Row],[Test 6]]=1,Table16[[#This Row],[Test 6]], -1)</f>
        <v>-1</v>
      </c>
    </row>
    <row r="44" spans="2:36" ht="17" thickBot="1" x14ac:dyDescent="0.25">
      <c r="B44" t="s">
        <v>17</v>
      </c>
      <c r="C44" t="s">
        <v>18</v>
      </c>
      <c r="D44" s="6" t="s">
        <v>37</v>
      </c>
      <c r="N44">
        <v>19</v>
      </c>
      <c r="O44">
        <v>1</v>
      </c>
      <c r="P44">
        <v>1</v>
      </c>
      <c r="Q44">
        <v>1</v>
      </c>
      <c r="R44">
        <v>1</v>
      </c>
      <c r="S44">
        <v>4</v>
      </c>
      <c r="T44">
        <v>4</v>
      </c>
      <c r="V44">
        <v>19</v>
      </c>
      <c r="W44">
        <v>2</v>
      </c>
      <c r="X44">
        <v>5</v>
      </c>
      <c r="Y44">
        <v>5</v>
      </c>
      <c r="Z44">
        <v>0</v>
      </c>
      <c r="AA44">
        <v>5</v>
      </c>
      <c r="AB44">
        <v>5</v>
      </c>
      <c r="AD44">
        <v>19</v>
      </c>
      <c r="AE44">
        <f>IF(Table1617[[#This Row],[Test 1]]=1,Table16[[#This Row],[Test 1]], -1)</f>
        <v>2</v>
      </c>
      <c r="AF44">
        <f>IF(Table1617[[#This Row],[Test 2]]=1,Table16[[#This Row],[Test 2]], -1)</f>
        <v>5</v>
      </c>
      <c r="AG44">
        <f>IF(Table1617[[#This Row],[Test 3]]=1,Table16[[#This Row],[Test 3]], -1)</f>
        <v>5</v>
      </c>
      <c r="AH44">
        <f>IF(Table1617[[#This Row],[Test 4]]=1,Table16[[#This Row],[Test 4]], -1)</f>
        <v>0</v>
      </c>
      <c r="AI44">
        <f>IF(Table1617[[#This Row],[Test 5]]=1,Table16[[#This Row],[Test 5]], -1)</f>
        <v>-1</v>
      </c>
      <c r="AJ44">
        <f>IF(Table1617[[#This Row],[Test 6]]=1,Table16[[#This Row],[Test 6]], -1)</f>
        <v>-1</v>
      </c>
    </row>
    <row r="45" spans="2:36" ht="17" thickTop="1" x14ac:dyDescent="0.2">
      <c r="B45" t="s">
        <v>11</v>
      </c>
      <c r="C45">
        <v>7</v>
      </c>
      <c r="D45">
        <v>0</v>
      </c>
      <c r="N45">
        <v>20</v>
      </c>
      <c r="O45">
        <v>1</v>
      </c>
      <c r="P45">
        <v>1</v>
      </c>
      <c r="Q45">
        <v>2</v>
      </c>
      <c r="R45">
        <v>4</v>
      </c>
      <c r="S45">
        <v>1</v>
      </c>
      <c r="T45">
        <v>4</v>
      </c>
      <c r="V45">
        <v>20</v>
      </c>
      <c r="W45">
        <v>2</v>
      </c>
      <c r="X45">
        <v>4</v>
      </c>
      <c r="Y45">
        <v>4</v>
      </c>
      <c r="Z45">
        <v>5</v>
      </c>
      <c r="AA45">
        <v>5</v>
      </c>
      <c r="AB45">
        <v>3</v>
      </c>
      <c r="AD45">
        <v>20</v>
      </c>
      <c r="AE45">
        <f>IF(Table1617[[#This Row],[Test 1]]=1,Table16[[#This Row],[Test 1]], -1)</f>
        <v>2</v>
      </c>
      <c r="AF45">
        <f>IF(Table1617[[#This Row],[Test 2]]=1,Table16[[#This Row],[Test 2]], -1)</f>
        <v>4</v>
      </c>
      <c r="AG45">
        <f>IF(Table1617[[#This Row],[Test 3]]=1,Table16[[#This Row],[Test 3]], -1)</f>
        <v>-1</v>
      </c>
      <c r="AH45">
        <f>IF(Table1617[[#This Row],[Test 4]]=1,Table16[[#This Row],[Test 4]], -1)</f>
        <v>-1</v>
      </c>
      <c r="AI45">
        <f>IF(Table1617[[#This Row],[Test 5]]=1,Table16[[#This Row],[Test 5]], -1)</f>
        <v>5</v>
      </c>
      <c r="AJ45">
        <f>IF(Table1617[[#This Row],[Test 6]]=1,Table16[[#This Row],[Test 6]], -1)</f>
        <v>-1</v>
      </c>
    </row>
    <row r="46" spans="2:36" x14ac:dyDescent="0.2">
      <c r="B46" t="s">
        <v>31</v>
      </c>
      <c r="C46">
        <v>3</v>
      </c>
      <c r="D46">
        <v>0</v>
      </c>
      <c r="N46">
        <v>21</v>
      </c>
      <c r="O46">
        <v>1</v>
      </c>
      <c r="P46">
        <v>3</v>
      </c>
      <c r="Q46">
        <v>4</v>
      </c>
      <c r="R46">
        <v>4</v>
      </c>
      <c r="S46">
        <v>1</v>
      </c>
      <c r="T46">
        <v>2</v>
      </c>
      <c r="V46">
        <v>21</v>
      </c>
      <c r="W46">
        <v>0</v>
      </c>
      <c r="X46">
        <v>5</v>
      </c>
      <c r="Y46">
        <v>5</v>
      </c>
      <c r="Z46">
        <v>5</v>
      </c>
      <c r="AA46">
        <v>1</v>
      </c>
      <c r="AB46">
        <v>5</v>
      </c>
      <c r="AD46">
        <v>21</v>
      </c>
      <c r="AE46">
        <f>IF(Table1617[[#This Row],[Test 1]]=1,Table16[[#This Row],[Test 1]], -1)</f>
        <v>0</v>
      </c>
      <c r="AF46">
        <f>IF(Table1617[[#This Row],[Test 2]]=1,Table16[[#This Row],[Test 2]], -1)</f>
        <v>-1</v>
      </c>
      <c r="AG46">
        <f>IF(Table1617[[#This Row],[Test 3]]=1,Table16[[#This Row],[Test 3]], -1)</f>
        <v>-1</v>
      </c>
      <c r="AH46">
        <f>IF(Table1617[[#This Row],[Test 4]]=1,Table16[[#This Row],[Test 4]], -1)</f>
        <v>-1</v>
      </c>
      <c r="AI46">
        <f>IF(Table1617[[#This Row],[Test 5]]=1,Table16[[#This Row],[Test 5]], -1)</f>
        <v>1</v>
      </c>
      <c r="AJ46">
        <f>IF(Table1617[[#This Row],[Test 6]]=1,Table16[[#This Row],[Test 6]], -1)</f>
        <v>-1</v>
      </c>
    </row>
    <row r="47" spans="2:36" x14ac:dyDescent="0.2">
      <c r="B47" t="s">
        <v>32</v>
      </c>
      <c r="C47">
        <v>2</v>
      </c>
      <c r="D47">
        <v>0</v>
      </c>
      <c r="N47">
        <v>22</v>
      </c>
      <c r="O47">
        <v>1</v>
      </c>
      <c r="Q47">
        <v>4</v>
      </c>
      <c r="R47">
        <v>1</v>
      </c>
      <c r="S47">
        <v>1</v>
      </c>
      <c r="T47">
        <v>2</v>
      </c>
      <c r="V47">
        <v>22</v>
      </c>
      <c r="W47">
        <v>0</v>
      </c>
      <c r="X47">
        <v>5</v>
      </c>
      <c r="Y47">
        <v>5</v>
      </c>
      <c r="Z47">
        <v>5</v>
      </c>
      <c r="AA47">
        <v>5</v>
      </c>
      <c r="AB47">
        <v>5</v>
      </c>
      <c r="AD47">
        <v>22</v>
      </c>
      <c r="AE47">
        <f>IF(Table1617[[#This Row],[Test 1]]=1,Table16[[#This Row],[Test 1]], -1)</f>
        <v>0</v>
      </c>
      <c r="AF47">
        <f>IF(Table1617[[#This Row],[Test 2]]=1,Table16[[#This Row],[Test 2]], -1)</f>
        <v>-1</v>
      </c>
      <c r="AG47">
        <f>IF(Table1617[[#This Row],[Test 3]]=1,Table16[[#This Row],[Test 3]], -1)</f>
        <v>-1</v>
      </c>
      <c r="AH47">
        <f>IF(Table1617[[#This Row],[Test 4]]=1,Table16[[#This Row],[Test 4]], -1)</f>
        <v>5</v>
      </c>
      <c r="AI47">
        <f>IF(Table1617[[#This Row],[Test 5]]=1,Table16[[#This Row],[Test 5]], -1)</f>
        <v>5</v>
      </c>
      <c r="AJ47">
        <f>IF(Table1617[[#This Row],[Test 6]]=1,Table16[[#This Row],[Test 6]], -1)</f>
        <v>-1</v>
      </c>
    </row>
    <row r="48" spans="2:36" x14ac:dyDescent="0.2">
      <c r="B48" t="s">
        <v>12</v>
      </c>
      <c r="C48">
        <v>18</v>
      </c>
      <c r="D48">
        <v>0</v>
      </c>
      <c r="N48">
        <v>23</v>
      </c>
      <c r="O48">
        <v>1</v>
      </c>
      <c r="Q48">
        <v>4</v>
      </c>
      <c r="R48">
        <v>4</v>
      </c>
      <c r="S48">
        <v>1</v>
      </c>
      <c r="T48">
        <v>4</v>
      </c>
      <c r="V48">
        <v>23</v>
      </c>
      <c r="W48">
        <v>5</v>
      </c>
      <c r="X48">
        <v>5</v>
      </c>
      <c r="Y48">
        <v>5</v>
      </c>
      <c r="Z48">
        <v>5</v>
      </c>
      <c r="AA48">
        <v>5</v>
      </c>
      <c r="AB48">
        <v>5</v>
      </c>
      <c r="AD48">
        <v>23</v>
      </c>
      <c r="AE48">
        <f>IF(Table1617[[#This Row],[Test 1]]=1,Table16[[#This Row],[Test 1]], -1)</f>
        <v>5</v>
      </c>
      <c r="AF48">
        <f>IF(Table1617[[#This Row],[Test 2]]=1,Table16[[#This Row],[Test 2]], -1)</f>
        <v>-1</v>
      </c>
      <c r="AG48">
        <f>IF(Table1617[[#This Row],[Test 3]]=1,Table16[[#This Row],[Test 3]], -1)</f>
        <v>-1</v>
      </c>
      <c r="AH48">
        <f>IF(Table1617[[#This Row],[Test 4]]=1,Table16[[#This Row],[Test 4]], -1)</f>
        <v>-1</v>
      </c>
      <c r="AI48">
        <f>IF(Table1617[[#This Row],[Test 5]]=1,Table16[[#This Row],[Test 5]], -1)</f>
        <v>5</v>
      </c>
      <c r="AJ48">
        <f>IF(Table1617[[#This Row],[Test 6]]=1,Table16[[#This Row],[Test 6]], -1)</f>
        <v>-1</v>
      </c>
    </row>
    <row r="49" spans="2:36" x14ac:dyDescent="0.2">
      <c r="B49" t="s">
        <v>30</v>
      </c>
      <c r="C49">
        <v>0</v>
      </c>
      <c r="D49">
        <v>20</v>
      </c>
      <c r="N49">
        <v>24</v>
      </c>
      <c r="O49">
        <v>4</v>
      </c>
      <c r="Q49">
        <v>4</v>
      </c>
      <c r="R49">
        <v>2</v>
      </c>
      <c r="S49">
        <v>2</v>
      </c>
      <c r="T49">
        <v>2</v>
      </c>
      <c r="V49">
        <v>24</v>
      </c>
      <c r="W49">
        <v>4</v>
      </c>
      <c r="X49">
        <v>5</v>
      </c>
      <c r="Y49">
        <v>5</v>
      </c>
      <c r="Z49">
        <v>4</v>
      </c>
      <c r="AA49">
        <v>5</v>
      </c>
      <c r="AB49">
        <v>5</v>
      </c>
      <c r="AD49">
        <v>24</v>
      </c>
      <c r="AE49">
        <f>IF(Table1617[[#This Row],[Test 1]]=1,Table16[[#This Row],[Test 1]], -1)</f>
        <v>-1</v>
      </c>
      <c r="AF49">
        <f>IF(Table1617[[#This Row],[Test 2]]=1,Table16[[#This Row],[Test 2]], -1)</f>
        <v>-1</v>
      </c>
      <c r="AG49">
        <f>IF(Table1617[[#This Row],[Test 3]]=1,Table16[[#This Row],[Test 3]], -1)</f>
        <v>-1</v>
      </c>
      <c r="AH49">
        <f>IF(Table1617[[#This Row],[Test 4]]=1,Table16[[#This Row],[Test 4]], -1)</f>
        <v>-1</v>
      </c>
      <c r="AI49">
        <f>IF(Table1617[[#This Row],[Test 5]]=1,Table16[[#This Row],[Test 5]], -1)</f>
        <v>-1</v>
      </c>
      <c r="AJ49">
        <f>IF(Table1617[[#This Row],[Test 6]]=1,Table16[[#This Row],[Test 6]], -1)</f>
        <v>-1</v>
      </c>
    </row>
    <row r="50" spans="2:36" x14ac:dyDescent="0.2">
      <c r="D50">
        <v>0</v>
      </c>
      <c r="N50">
        <v>25</v>
      </c>
      <c r="O50">
        <v>2</v>
      </c>
      <c r="Q50">
        <v>2</v>
      </c>
      <c r="R50">
        <v>4</v>
      </c>
      <c r="S50">
        <v>4</v>
      </c>
      <c r="T50">
        <v>4</v>
      </c>
      <c r="V50">
        <v>25</v>
      </c>
      <c r="W50">
        <v>5</v>
      </c>
      <c r="X50">
        <v>4</v>
      </c>
      <c r="Y50">
        <v>5</v>
      </c>
      <c r="AA50">
        <v>5</v>
      </c>
      <c r="AB50">
        <v>3</v>
      </c>
      <c r="AD50">
        <v>25</v>
      </c>
      <c r="AE50">
        <f>IF(Table1617[[#This Row],[Test 1]]=1,Table16[[#This Row],[Test 1]], -1)</f>
        <v>-1</v>
      </c>
      <c r="AF50">
        <f>IF(Table1617[[#This Row],[Test 2]]=1,Table16[[#This Row],[Test 2]], -1)</f>
        <v>-1</v>
      </c>
      <c r="AG50">
        <f>IF(Table1617[[#This Row],[Test 3]]=1,Table16[[#This Row],[Test 3]], -1)</f>
        <v>-1</v>
      </c>
      <c r="AH50">
        <f>IF(Table1617[[#This Row],[Test 4]]=1,Table16[[#This Row],[Test 4]], -1)</f>
        <v>-1</v>
      </c>
      <c r="AI50">
        <f>IF(Table1617[[#This Row],[Test 5]]=1,Table16[[#This Row],[Test 5]], -1)</f>
        <v>-1</v>
      </c>
      <c r="AJ50">
        <f>IF(Table1617[[#This Row],[Test 6]]=1,Table16[[#This Row],[Test 6]], -1)</f>
        <v>-1</v>
      </c>
    </row>
    <row r="51" spans="2:36" x14ac:dyDescent="0.2">
      <c r="N51">
        <v>26</v>
      </c>
      <c r="O51">
        <v>4</v>
      </c>
      <c r="Q51">
        <v>4</v>
      </c>
      <c r="S51">
        <v>2</v>
      </c>
      <c r="T51">
        <v>4</v>
      </c>
      <c r="V51">
        <v>26</v>
      </c>
      <c r="W51">
        <v>5</v>
      </c>
      <c r="X51">
        <v>5</v>
      </c>
      <c r="Y51">
        <v>5</v>
      </c>
      <c r="AA51">
        <v>5</v>
      </c>
      <c r="AB51">
        <v>5</v>
      </c>
      <c r="AD51">
        <v>26</v>
      </c>
      <c r="AE51">
        <f>IF(Table1617[[#This Row],[Test 1]]=1,Table16[[#This Row],[Test 1]], -1)</f>
        <v>-1</v>
      </c>
      <c r="AF51">
        <f>IF(Table1617[[#This Row],[Test 2]]=1,Table16[[#This Row],[Test 2]], -1)</f>
        <v>-1</v>
      </c>
      <c r="AG51">
        <f>IF(Table1617[[#This Row],[Test 3]]=1,Table16[[#This Row],[Test 3]], -1)</f>
        <v>-1</v>
      </c>
      <c r="AH51">
        <f>IF(Table1617[[#This Row],[Test 4]]=1,Table16[[#This Row],[Test 4]], -1)</f>
        <v>-1</v>
      </c>
      <c r="AI51">
        <f>IF(Table1617[[#This Row],[Test 5]]=1,Table16[[#This Row],[Test 5]], -1)</f>
        <v>-1</v>
      </c>
      <c r="AJ51">
        <f>IF(Table1617[[#This Row],[Test 6]]=1,Table16[[#This Row],[Test 6]], -1)</f>
        <v>-1</v>
      </c>
    </row>
    <row r="52" spans="2:36" x14ac:dyDescent="0.2">
      <c r="B52" s="8" t="s">
        <v>39</v>
      </c>
      <c r="C52" s="7">
        <v>0.5541666666666667</v>
      </c>
      <c r="N52">
        <v>27</v>
      </c>
      <c r="O52">
        <v>4</v>
      </c>
      <c r="Q52">
        <v>4</v>
      </c>
      <c r="S52">
        <v>2</v>
      </c>
      <c r="T52">
        <v>2</v>
      </c>
      <c r="V52">
        <v>27</v>
      </c>
      <c r="W52">
        <v>4</v>
      </c>
      <c r="X52">
        <v>5</v>
      </c>
      <c r="Y52">
        <v>5</v>
      </c>
      <c r="AA52">
        <v>5</v>
      </c>
      <c r="AB52">
        <v>4</v>
      </c>
      <c r="AD52">
        <v>27</v>
      </c>
      <c r="AE52">
        <f>IF(Table1617[[#This Row],[Test 1]]=1,Table16[[#This Row],[Test 1]], -1)</f>
        <v>-1</v>
      </c>
      <c r="AF52">
        <f>IF(Table1617[[#This Row],[Test 2]]=1,Table16[[#This Row],[Test 2]], -1)</f>
        <v>-1</v>
      </c>
      <c r="AG52">
        <f>IF(Table1617[[#This Row],[Test 3]]=1,Table16[[#This Row],[Test 3]], -1)</f>
        <v>-1</v>
      </c>
      <c r="AH52">
        <f>IF(Table1617[[#This Row],[Test 4]]=1,Table16[[#This Row],[Test 4]], -1)</f>
        <v>-1</v>
      </c>
      <c r="AI52">
        <f>IF(Table1617[[#This Row],[Test 5]]=1,Table16[[#This Row],[Test 5]], -1)</f>
        <v>-1</v>
      </c>
      <c r="AJ52">
        <f>IF(Table1617[[#This Row],[Test 6]]=1,Table16[[#This Row],[Test 6]], -1)</f>
        <v>-1</v>
      </c>
    </row>
    <row r="53" spans="2:36" x14ac:dyDescent="0.2">
      <c r="B53" s="8" t="s">
        <v>40</v>
      </c>
      <c r="C53" s="7">
        <v>0.57222222222222219</v>
      </c>
      <c r="N53">
        <v>28</v>
      </c>
      <c r="O53">
        <v>4</v>
      </c>
      <c r="Q53">
        <v>2</v>
      </c>
      <c r="S53">
        <v>1</v>
      </c>
      <c r="T53">
        <v>2</v>
      </c>
      <c r="V53">
        <v>28</v>
      </c>
      <c r="W53">
        <v>5</v>
      </c>
      <c r="X53">
        <v>4</v>
      </c>
      <c r="Y53">
        <v>5</v>
      </c>
      <c r="AA53">
        <v>3</v>
      </c>
      <c r="AB53">
        <v>5</v>
      </c>
      <c r="AD53">
        <v>28</v>
      </c>
      <c r="AE53">
        <f>IF(Table1617[[#This Row],[Test 1]]=1,Table16[[#This Row],[Test 1]], -1)</f>
        <v>-1</v>
      </c>
      <c r="AF53">
        <f>IF(Table1617[[#This Row],[Test 2]]=1,Table16[[#This Row],[Test 2]], -1)</f>
        <v>-1</v>
      </c>
      <c r="AG53">
        <f>IF(Table1617[[#This Row],[Test 3]]=1,Table16[[#This Row],[Test 3]], -1)</f>
        <v>-1</v>
      </c>
      <c r="AH53">
        <f>IF(Table1617[[#This Row],[Test 4]]=1,Table16[[#This Row],[Test 4]], -1)</f>
        <v>-1</v>
      </c>
      <c r="AI53">
        <f>IF(Table1617[[#This Row],[Test 5]]=1,Table16[[#This Row],[Test 5]], -1)</f>
        <v>3</v>
      </c>
      <c r="AJ53">
        <f>IF(Table1617[[#This Row],[Test 6]]=1,Table16[[#This Row],[Test 6]], -1)</f>
        <v>-1</v>
      </c>
    </row>
    <row r="54" spans="2:36" x14ac:dyDescent="0.2">
      <c r="B54" s="8" t="s">
        <v>41</v>
      </c>
      <c r="C54" s="7">
        <f>C53-C52</f>
        <v>1.8055555555555491E-2</v>
      </c>
      <c r="N54">
        <v>29</v>
      </c>
      <c r="O54">
        <v>1</v>
      </c>
      <c r="Q54">
        <v>4</v>
      </c>
      <c r="S54">
        <v>1</v>
      </c>
      <c r="T54">
        <v>4</v>
      </c>
      <c r="V54">
        <v>29</v>
      </c>
      <c r="W54">
        <v>4</v>
      </c>
      <c r="X54">
        <v>5</v>
      </c>
      <c r="Y54">
        <v>5</v>
      </c>
      <c r="AA54">
        <v>4</v>
      </c>
      <c r="AB54">
        <v>5</v>
      </c>
      <c r="AD54">
        <v>29</v>
      </c>
      <c r="AE54">
        <f>IF(Table1617[[#This Row],[Test 1]]=1,Table16[[#This Row],[Test 1]], -1)</f>
        <v>4</v>
      </c>
      <c r="AF54">
        <f>IF(Table1617[[#This Row],[Test 2]]=1,Table16[[#This Row],[Test 2]], -1)</f>
        <v>-1</v>
      </c>
      <c r="AG54">
        <f>IF(Table1617[[#This Row],[Test 3]]=1,Table16[[#This Row],[Test 3]], -1)</f>
        <v>-1</v>
      </c>
      <c r="AH54">
        <f>IF(Table1617[[#This Row],[Test 4]]=1,Table16[[#This Row],[Test 4]], -1)</f>
        <v>-1</v>
      </c>
      <c r="AI54">
        <f>IF(Table1617[[#This Row],[Test 5]]=1,Table16[[#This Row],[Test 5]], -1)</f>
        <v>4</v>
      </c>
      <c r="AJ54">
        <f>IF(Table1617[[#This Row],[Test 6]]=1,Table16[[#This Row],[Test 6]], -1)</f>
        <v>-1</v>
      </c>
    </row>
    <row r="55" spans="2:36" x14ac:dyDescent="0.2">
      <c r="N55">
        <v>30</v>
      </c>
      <c r="O55">
        <v>1</v>
      </c>
      <c r="Q55">
        <v>5</v>
      </c>
      <c r="S55">
        <v>1</v>
      </c>
      <c r="T55">
        <v>4</v>
      </c>
      <c r="V55">
        <v>30</v>
      </c>
      <c r="W55">
        <v>0</v>
      </c>
      <c r="X55">
        <v>5</v>
      </c>
      <c r="Y55">
        <v>1</v>
      </c>
      <c r="AA55">
        <v>5</v>
      </c>
      <c r="AB55">
        <v>5</v>
      </c>
      <c r="AD55">
        <v>30</v>
      </c>
      <c r="AE55">
        <f>IF(Table1617[[#This Row],[Test 1]]=1,Table16[[#This Row],[Test 1]], -1)</f>
        <v>0</v>
      </c>
      <c r="AF55">
        <f>IF(Table1617[[#This Row],[Test 2]]=1,Table16[[#This Row],[Test 2]], -1)</f>
        <v>-1</v>
      </c>
      <c r="AG55">
        <f>IF(Table1617[[#This Row],[Test 3]]=1,Table16[[#This Row],[Test 3]], -1)</f>
        <v>-1</v>
      </c>
      <c r="AH55">
        <f>IF(Table1617[[#This Row],[Test 4]]=1,Table16[[#This Row],[Test 4]], -1)</f>
        <v>-1</v>
      </c>
      <c r="AI55">
        <f>IF(Table1617[[#This Row],[Test 5]]=1,Table16[[#This Row],[Test 5]], -1)</f>
        <v>5</v>
      </c>
      <c r="AJ55">
        <f>IF(Table1617[[#This Row],[Test 6]]=1,Table16[[#This Row],[Test 6]], -1)</f>
        <v>-1</v>
      </c>
    </row>
    <row r="56" spans="2:36" x14ac:dyDescent="0.2">
      <c r="B56" s="8" t="s">
        <v>42</v>
      </c>
      <c r="C56">
        <f>SUM(Table1511[[Count]:[Uncommited]])</f>
        <v>50</v>
      </c>
      <c r="N56">
        <v>31</v>
      </c>
      <c r="O56">
        <v>1</v>
      </c>
      <c r="Q56">
        <v>2</v>
      </c>
      <c r="S56">
        <v>1</v>
      </c>
      <c r="T56">
        <v>2</v>
      </c>
      <c r="V56">
        <v>31</v>
      </c>
      <c r="W56">
        <v>0</v>
      </c>
      <c r="X56">
        <v>5</v>
      </c>
      <c r="Y56">
        <v>5</v>
      </c>
      <c r="AA56">
        <v>5</v>
      </c>
      <c r="AB56">
        <v>0</v>
      </c>
      <c r="AD56">
        <v>31</v>
      </c>
      <c r="AE56">
        <f>IF(Table1617[[#This Row],[Test 1]]=1,Table16[[#This Row],[Test 1]], -1)</f>
        <v>0</v>
      </c>
      <c r="AF56">
        <f>IF(Table1617[[#This Row],[Test 2]]=1,Table16[[#This Row],[Test 2]], -1)</f>
        <v>-1</v>
      </c>
      <c r="AG56">
        <f>IF(Table1617[[#This Row],[Test 3]]=1,Table16[[#This Row],[Test 3]], -1)</f>
        <v>-1</v>
      </c>
      <c r="AH56">
        <f>IF(Table1617[[#This Row],[Test 4]]=1,Table16[[#This Row],[Test 4]], -1)</f>
        <v>-1</v>
      </c>
      <c r="AI56">
        <f>IF(Table1617[[#This Row],[Test 5]]=1,Table16[[#This Row],[Test 5]], -1)</f>
        <v>5</v>
      </c>
      <c r="AJ56">
        <f>IF(Table1617[[#This Row],[Test 6]]=1,Table16[[#This Row],[Test 6]], -1)</f>
        <v>-1</v>
      </c>
    </row>
    <row r="57" spans="2:36" x14ac:dyDescent="0.2">
      <c r="N57">
        <v>32</v>
      </c>
      <c r="O57">
        <v>1</v>
      </c>
      <c r="Q57">
        <v>4</v>
      </c>
      <c r="T57">
        <v>4</v>
      </c>
      <c r="V57">
        <v>32</v>
      </c>
      <c r="W57">
        <v>0</v>
      </c>
      <c r="X57">
        <v>3</v>
      </c>
      <c r="Y57">
        <v>5</v>
      </c>
      <c r="AA57">
        <v>5</v>
      </c>
      <c r="AB57">
        <v>5</v>
      </c>
      <c r="AD57">
        <v>32</v>
      </c>
      <c r="AE57">
        <f>IF(Table1617[[#This Row],[Test 1]]=1,Table16[[#This Row],[Test 1]], -1)</f>
        <v>0</v>
      </c>
      <c r="AF57">
        <f>IF(Table1617[[#This Row],[Test 2]]=1,Table16[[#This Row],[Test 2]], -1)</f>
        <v>-1</v>
      </c>
      <c r="AG57">
        <f>IF(Table1617[[#This Row],[Test 3]]=1,Table16[[#This Row],[Test 3]], -1)</f>
        <v>-1</v>
      </c>
      <c r="AH57">
        <f>IF(Table1617[[#This Row],[Test 4]]=1,Table16[[#This Row],[Test 4]], -1)</f>
        <v>-1</v>
      </c>
      <c r="AI57">
        <f>IF(Table1617[[#This Row],[Test 5]]=1,Table16[[#This Row],[Test 5]], -1)</f>
        <v>-1</v>
      </c>
      <c r="AJ57">
        <f>IF(Table1617[[#This Row],[Test 6]]=1,Table16[[#This Row],[Test 6]], -1)</f>
        <v>-1</v>
      </c>
    </row>
    <row r="58" spans="2:36" x14ac:dyDescent="0.2">
      <c r="N58">
        <v>33</v>
      </c>
      <c r="O58">
        <v>1</v>
      </c>
      <c r="Q58">
        <v>4</v>
      </c>
      <c r="T58">
        <v>4</v>
      </c>
      <c r="V58">
        <v>33</v>
      </c>
      <c r="W58">
        <v>3</v>
      </c>
      <c r="X58">
        <v>5</v>
      </c>
      <c r="Y58">
        <v>5</v>
      </c>
      <c r="AB58">
        <v>5</v>
      </c>
      <c r="AD58">
        <v>33</v>
      </c>
      <c r="AE58">
        <f>IF(Table1617[[#This Row],[Test 1]]=1,Table16[[#This Row],[Test 1]], -1)</f>
        <v>3</v>
      </c>
      <c r="AF58">
        <f>IF(Table1617[[#This Row],[Test 2]]=1,Table16[[#This Row],[Test 2]], -1)</f>
        <v>-1</v>
      </c>
      <c r="AG58">
        <f>IF(Table1617[[#This Row],[Test 3]]=1,Table16[[#This Row],[Test 3]], -1)</f>
        <v>-1</v>
      </c>
      <c r="AH58">
        <f>IF(Table1617[[#This Row],[Test 4]]=1,Table16[[#This Row],[Test 4]], -1)</f>
        <v>-1</v>
      </c>
      <c r="AI58">
        <f>IF(Table1617[[#This Row],[Test 5]]=1,Table16[[#This Row],[Test 5]], -1)</f>
        <v>-1</v>
      </c>
      <c r="AJ58">
        <f>IF(Table1617[[#This Row],[Test 6]]=1,Table16[[#This Row],[Test 6]], -1)</f>
        <v>-1</v>
      </c>
    </row>
    <row r="59" spans="2:36" x14ac:dyDescent="0.2">
      <c r="N59">
        <v>34</v>
      </c>
      <c r="O59">
        <v>1</v>
      </c>
      <c r="Q59">
        <v>4</v>
      </c>
      <c r="T59">
        <v>4</v>
      </c>
      <c r="V59">
        <v>34</v>
      </c>
      <c r="W59">
        <v>0</v>
      </c>
      <c r="X59">
        <v>5</v>
      </c>
      <c r="Y59">
        <v>5</v>
      </c>
      <c r="AB59">
        <v>2</v>
      </c>
      <c r="AD59">
        <v>34</v>
      </c>
      <c r="AE59">
        <f>IF(Table1617[[#This Row],[Test 1]]=1,Table16[[#This Row],[Test 1]], -1)</f>
        <v>0</v>
      </c>
      <c r="AF59">
        <f>IF(Table1617[[#This Row],[Test 2]]=1,Table16[[#This Row],[Test 2]], -1)</f>
        <v>-1</v>
      </c>
      <c r="AG59">
        <f>IF(Table1617[[#This Row],[Test 3]]=1,Table16[[#This Row],[Test 3]], -1)</f>
        <v>-1</v>
      </c>
      <c r="AH59">
        <f>IF(Table1617[[#This Row],[Test 4]]=1,Table16[[#This Row],[Test 4]], -1)</f>
        <v>-1</v>
      </c>
      <c r="AI59">
        <f>IF(Table1617[[#This Row],[Test 5]]=1,Table16[[#This Row],[Test 5]], -1)</f>
        <v>-1</v>
      </c>
      <c r="AJ59">
        <f>IF(Table1617[[#This Row],[Test 6]]=1,Table16[[#This Row],[Test 6]], -1)</f>
        <v>-1</v>
      </c>
    </row>
    <row r="60" spans="2:36" x14ac:dyDescent="0.2">
      <c r="N60">
        <v>35</v>
      </c>
      <c r="O60">
        <v>1</v>
      </c>
      <c r="Q60">
        <v>4</v>
      </c>
      <c r="T60">
        <v>2</v>
      </c>
      <c r="V60">
        <v>35</v>
      </c>
      <c r="W60">
        <v>1</v>
      </c>
      <c r="X60">
        <v>5</v>
      </c>
      <c r="Y60">
        <v>5</v>
      </c>
      <c r="AB60">
        <v>4</v>
      </c>
      <c r="AD60">
        <v>35</v>
      </c>
      <c r="AE60">
        <f>IF(Table1617[[#This Row],[Test 1]]=1,Table16[[#This Row],[Test 1]], -1)</f>
        <v>1</v>
      </c>
      <c r="AF60">
        <f>IF(Table1617[[#This Row],[Test 2]]=1,Table16[[#This Row],[Test 2]], -1)</f>
        <v>-1</v>
      </c>
      <c r="AG60">
        <f>IF(Table1617[[#This Row],[Test 3]]=1,Table16[[#This Row],[Test 3]], -1)</f>
        <v>-1</v>
      </c>
      <c r="AH60">
        <f>IF(Table1617[[#This Row],[Test 4]]=1,Table16[[#This Row],[Test 4]], -1)</f>
        <v>-1</v>
      </c>
      <c r="AI60">
        <f>IF(Table1617[[#This Row],[Test 5]]=1,Table16[[#This Row],[Test 5]], -1)</f>
        <v>-1</v>
      </c>
      <c r="AJ60">
        <f>IF(Table1617[[#This Row],[Test 6]]=1,Table16[[#This Row],[Test 6]], -1)</f>
        <v>-1</v>
      </c>
    </row>
    <row r="61" spans="2:36" x14ac:dyDescent="0.2">
      <c r="N61">
        <v>36</v>
      </c>
      <c r="O61">
        <v>1</v>
      </c>
      <c r="Q61">
        <v>2</v>
      </c>
      <c r="T61">
        <v>4</v>
      </c>
      <c r="V61">
        <v>36</v>
      </c>
      <c r="W61">
        <v>0</v>
      </c>
      <c r="X61">
        <v>5</v>
      </c>
      <c r="Y61">
        <v>5</v>
      </c>
      <c r="AB61">
        <v>3</v>
      </c>
      <c r="AD61">
        <v>36</v>
      </c>
      <c r="AE61">
        <f>IF(Table1617[[#This Row],[Test 1]]=1,Table16[[#This Row],[Test 1]], -1)</f>
        <v>0</v>
      </c>
      <c r="AF61">
        <f>IF(Table1617[[#This Row],[Test 2]]=1,Table16[[#This Row],[Test 2]], -1)</f>
        <v>-1</v>
      </c>
      <c r="AG61">
        <f>IF(Table1617[[#This Row],[Test 3]]=1,Table16[[#This Row],[Test 3]], -1)</f>
        <v>-1</v>
      </c>
      <c r="AH61">
        <f>IF(Table1617[[#This Row],[Test 4]]=1,Table16[[#This Row],[Test 4]], -1)</f>
        <v>-1</v>
      </c>
      <c r="AI61">
        <f>IF(Table1617[[#This Row],[Test 5]]=1,Table16[[#This Row],[Test 5]], -1)</f>
        <v>-1</v>
      </c>
      <c r="AJ61">
        <f>IF(Table1617[[#This Row],[Test 6]]=1,Table16[[#This Row],[Test 6]], -1)</f>
        <v>-1</v>
      </c>
    </row>
    <row r="62" spans="2:36" x14ac:dyDescent="0.2">
      <c r="B62" s="2" t="s">
        <v>33</v>
      </c>
      <c r="N62">
        <v>37</v>
      </c>
      <c r="O62">
        <v>4</v>
      </c>
      <c r="Q62">
        <v>2</v>
      </c>
      <c r="T62">
        <v>4</v>
      </c>
      <c r="V62">
        <v>37</v>
      </c>
      <c r="W62">
        <v>1</v>
      </c>
      <c r="X62">
        <v>5</v>
      </c>
      <c r="Y62">
        <v>5</v>
      </c>
      <c r="AB62">
        <v>3</v>
      </c>
      <c r="AD62">
        <v>37</v>
      </c>
      <c r="AE62">
        <f>IF(Table1617[[#This Row],[Test 1]]=1,Table16[[#This Row],[Test 1]], -1)</f>
        <v>-1</v>
      </c>
      <c r="AF62">
        <f>IF(Table1617[[#This Row],[Test 2]]=1,Table16[[#This Row],[Test 2]], -1)</f>
        <v>-1</v>
      </c>
      <c r="AG62">
        <f>IF(Table1617[[#This Row],[Test 3]]=1,Table16[[#This Row],[Test 3]], -1)</f>
        <v>-1</v>
      </c>
      <c r="AH62">
        <f>IF(Table1617[[#This Row],[Test 4]]=1,Table16[[#This Row],[Test 4]], -1)</f>
        <v>-1</v>
      </c>
      <c r="AI62">
        <f>IF(Table1617[[#This Row],[Test 5]]=1,Table16[[#This Row],[Test 5]], -1)</f>
        <v>-1</v>
      </c>
      <c r="AJ62">
        <f>IF(Table1617[[#This Row],[Test 6]]=1,Table16[[#This Row],[Test 6]], -1)</f>
        <v>-1</v>
      </c>
    </row>
    <row r="63" spans="2:36" x14ac:dyDescent="0.2">
      <c r="N63">
        <v>38</v>
      </c>
      <c r="O63">
        <v>1</v>
      </c>
      <c r="P63">
        <v>2</v>
      </c>
      <c r="Q63">
        <v>4</v>
      </c>
      <c r="T63">
        <v>4</v>
      </c>
      <c r="V63">
        <v>38</v>
      </c>
      <c r="W63">
        <v>5</v>
      </c>
      <c r="X63">
        <v>1</v>
      </c>
      <c r="Y63">
        <v>5</v>
      </c>
      <c r="AB63">
        <v>5</v>
      </c>
      <c r="AD63">
        <v>38</v>
      </c>
      <c r="AE63">
        <f>IF(Table1617[[#This Row],[Test 1]]=1,Table16[[#This Row],[Test 1]], -1)</f>
        <v>5</v>
      </c>
      <c r="AF63">
        <f>IF(Table1617[[#This Row],[Test 2]]=1,Table16[[#This Row],[Test 2]], -1)</f>
        <v>-1</v>
      </c>
      <c r="AG63">
        <f>IF(Table1617[[#This Row],[Test 3]]=1,Table16[[#This Row],[Test 3]], -1)</f>
        <v>-1</v>
      </c>
      <c r="AH63">
        <f>IF(Table1617[[#This Row],[Test 4]]=1,Table16[[#This Row],[Test 4]], -1)</f>
        <v>-1</v>
      </c>
      <c r="AI63">
        <f>IF(Table1617[[#This Row],[Test 5]]=1,Table16[[#This Row],[Test 5]], -1)</f>
        <v>-1</v>
      </c>
      <c r="AJ63">
        <f>IF(Table1617[[#This Row],[Test 6]]=1,Table16[[#This Row],[Test 6]], -1)</f>
        <v>-1</v>
      </c>
    </row>
    <row r="64" spans="2:36" x14ac:dyDescent="0.2">
      <c r="B64" t="s">
        <v>17</v>
      </c>
      <c r="C64" t="s">
        <v>18</v>
      </c>
      <c r="D64" t="s">
        <v>37</v>
      </c>
      <c r="N64">
        <v>39</v>
      </c>
      <c r="O64">
        <v>2</v>
      </c>
      <c r="P64">
        <v>2</v>
      </c>
      <c r="Q64">
        <v>4</v>
      </c>
      <c r="T64">
        <v>1</v>
      </c>
      <c r="V64">
        <v>39</v>
      </c>
      <c r="W64">
        <v>4</v>
      </c>
      <c r="X64">
        <v>3</v>
      </c>
      <c r="Y64">
        <v>5</v>
      </c>
      <c r="AB64">
        <v>5</v>
      </c>
      <c r="AD64">
        <v>39</v>
      </c>
      <c r="AE64">
        <f>IF(Table1617[[#This Row],[Test 1]]=1,Table16[[#This Row],[Test 1]], -1)</f>
        <v>-1</v>
      </c>
      <c r="AF64">
        <f>IF(Table1617[[#This Row],[Test 2]]=1,Table16[[#This Row],[Test 2]], -1)</f>
        <v>-1</v>
      </c>
      <c r="AG64">
        <f>IF(Table1617[[#This Row],[Test 3]]=1,Table16[[#This Row],[Test 3]], -1)</f>
        <v>-1</v>
      </c>
      <c r="AH64">
        <f>IF(Table1617[[#This Row],[Test 4]]=1,Table16[[#This Row],[Test 4]], -1)</f>
        <v>-1</v>
      </c>
      <c r="AI64">
        <f>IF(Table1617[[#This Row],[Test 5]]=1,Table16[[#This Row],[Test 5]], -1)</f>
        <v>-1</v>
      </c>
      <c r="AJ64">
        <f>IF(Table1617[[#This Row],[Test 6]]=1,Table16[[#This Row],[Test 6]], -1)</f>
        <v>5</v>
      </c>
    </row>
    <row r="65" spans="2:36" x14ac:dyDescent="0.2">
      <c r="B65" t="s">
        <v>11</v>
      </c>
      <c r="C65">
        <v>34</v>
      </c>
      <c r="D65">
        <v>0</v>
      </c>
      <c r="N65">
        <v>40</v>
      </c>
      <c r="O65">
        <v>2</v>
      </c>
      <c r="P65">
        <v>4</v>
      </c>
      <c r="Q65">
        <v>4</v>
      </c>
      <c r="T65">
        <v>1</v>
      </c>
      <c r="V65">
        <v>40</v>
      </c>
      <c r="W65">
        <v>4</v>
      </c>
      <c r="X65">
        <v>5</v>
      </c>
      <c r="Y65">
        <v>5</v>
      </c>
      <c r="AB65">
        <v>0</v>
      </c>
      <c r="AD65">
        <v>40</v>
      </c>
      <c r="AE65">
        <f>IF(Table1617[[#This Row],[Test 1]]=1,Table16[[#This Row],[Test 1]], -1)</f>
        <v>-1</v>
      </c>
      <c r="AF65">
        <f>IF(Table1617[[#This Row],[Test 2]]=1,Table16[[#This Row],[Test 2]], -1)</f>
        <v>-1</v>
      </c>
      <c r="AG65">
        <f>IF(Table1617[[#This Row],[Test 3]]=1,Table16[[#This Row],[Test 3]], -1)</f>
        <v>-1</v>
      </c>
      <c r="AH65">
        <f>IF(Table1617[[#This Row],[Test 4]]=1,Table16[[#This Row],[Test 4]], -1)</f>
        <v>-1</v>
      </c>
      <c r="AI65">
        <f>IF(Table1617[[#This Row],[Test 5]]=1,Table16[[#This Row],[Test 5]], -1)</f>
        <v>-1</v>
      </c>
      <c r="AJ65">
        <f>IF(Table1617[[#This Row],[Test 6]]=1,Table16[[#This Row],[Test 6]], -1)</f>
        <v>0</v>
      </c>
    </row>
    <row r="66" spans="2:36" x14ac:dyDescent="0.2">
      <c r="B66" t="s">
        <v>31</v>
      </c>
      <c r="C66">
        <v>0</v>
      </c>
      <c r="D66">
        <v>0</v>
      </c>
      <c r="N66">
        <v>41</v>
      </c>
      <c r="O66">
        <v>4</v>
      </c>
      <c r="P66">
        <v>1</v>
      </c>
      <c r="Q66">
        <v>1</v>
      </c>
      <c r="T66">
        <v>1</v>
      </c>
      <c r="V66">
        <v>41</v>
      </c>
      <c r="W66">
        <v>5</v>
      </c>
      <c r="X66">
        <v>5</v>
      </c>
      <c r="Y66">
        <v>4</v>
      </c>
      <c r="AB66">
        <v>4</v>
      </c>
      <c r="AD66">
        <v>41</v>
      </c>
      <c r="AE66">
        <f>IF(Table1617[[#This Row],[Test 1]]=1,Table16[[#This Row],[Test 1]], -1)</f>
        <v>-1</v>
      </c>
      <c r="AF66">
        <f>IF(Table1617[[#This Row],[Test 2]]=1,Table16[[#This Row],[Test 2]], -1)</f>
        <v>5</v>
      </c>
      <c r="AG66">
        <f>IF(Table1617[[#This Row],[Test 3]]=1,Table16[[#This Row],[Test 3]], -1)</f>
        <v>4</v>
      </c>
      <c r="AH66">
        <f>IF(Table1617[[#This Row],[Test 4]]=1,Table16[[#This Row],[Test 4]], -1)</f>
        <v>-1</v>
      </c>
      <c r="AI66">
        <f>IF(Table1617[[#This Row],[Test 5]]=1,Table16[[#This Row],[Test 5]], -1)</f>
        <v>-1</v>
      </c>
      <c r="AJ66">
        <f>IF(Table1617[[#This Row],[Test 6]]=1,Table16[[#This Row],[Test 6]], -1)</f>
        <v>4</v>
      </c>
    </row>
    <row r="67" spans="2:36" x14ac:dyDescent="0.2">
      <c r="B67" t="s">
        <v>32</v>
      </c>
      <c r="C67">
        <v>12</v>
      </c>
      <c r="D67">
        <v>0</v>
      </c>
      <c r="N67">
        <v>42</v>
      </c>
      <c r="O67">
        <v>4</v>
      </c>
      <c r="P67">
        <v>1</v>
      </c>
      <c r="Q67">
        <v>4</v>
      </c>
      <c r="T67">
        <v>1</v>
      </c>
      <c r="V67">
        <v>42</v>
      </c>
      <c r="W67">
        <v>5</v>
      </c>
      <c r="X67">
        <v>2</v>
      </c>
      <c r="Y67">
        <v>1</v>
      </c>
      <c r="AB67">
        <v>2</v>
      </c>
      <c r="AD67">
        <v>42</v>
      </c>
      <c r="AE67">
        <f>IF(Table1617[[#This Row],[Test 1]]=1,Table16[[#This Row],[Test 1]], -1)</f>
        <v>-1</v>
      </c>
      <c r="AF67">
        <f>IF(Table1617[[#This Row],[Test 2]]=1,Table16[[#This Row],[Test 2]], -1)</f>
        <v>2</v>
      </c>
      <c r="AG67">
        <f>IF(Table1617[[#This Row],[Test 3]]=1,Table16[[#This Row],[Test 3]], -1)</f>
        <v>-1</v>
      </c>
      <c r="AH67">
        <f>IF(Table1617[[#This Row],[Test 4]]=1,Table16[[#This Row],[Test 4]], -1)</f>
        <v>-1</v>
      </c>
      <c r="AI67">
        <f>IF(Table1617[[#This Row],[Test 5]]=1,Table16[[#This Row],[Test 5]], -1)</f>
        <v>-1</v>
      </c>
      <c r="AJ67">
        <f>IF(Table1617[[#This Row],[Test 6]]=1,Table16[[#This Row],[Test 6]], -1)</f>
        <v>2</v>
      </c>
    </row>
    <row r="68" spans="2:36" x14ac:dyDescent="0.2">
      <c r="B68" t="s">
        <v>12</v>
      </c>
      <c r="C68">
        <v>3</v>
      </c>
      <c r="D68">
        <v>0</v>
      </c>
      <c r="N68">
        <v>43</v>
      </c>
      <c r="O68">
        <v>1</v>
      </c>
      <c r="P68">
        <v>1</v>
      </c>
      <c r="Q68">
        <v>1</v>
      </c>
      <c r="T68">
        <v>1</v>
      </c>
      <c r="V68">
        <v>43</v>
      </c>
      <c r="W68">
        <v>5</v>
      </c>
      <c r="X68">
        <v>2</v>
      </c>
      <c r="Y68">
        <v>5</v>
      </c>
      <c r="AB68">
        <v>0</v>
      </c>
      <c r="AD68">
        <v>43</v>
      </c>
      <c r="AE68">
        <f>IF(Table1617[[#This Row],[Test 1]]=1,Table16[[#This Row],[Test 1]], -1)</f>
        <v>5</v>
      </c>
      <c r="AF68">
        <f>IF(Table1617[[#This Row],[Test 2]]=1,Table16[[#This Row],[Test 2]], -1)</f>
        <v>2</v>
      </c>
      <c r="AG68">
        <f>IF(Table1617[[#This Row],[Test 3]]=1,Table16[[#This Row],[Test 3]], -1)</f>
        <v>5</v>
      </c>
      <c r="AH68">
        <f>IF(Table1617[[#This Row],[Test 4]]=1,Table16[[#This Row],[Test 4]], -1)</f>
        <v>-1</v>
      </c>
      <c r="AI68">
        <f>IF(Table1617[[#This Row],[Test 5]]=1,Table16[[#This Row],[Test 5]], -1)</f>
        <v>-1</v>
      </c>
      <c r="AJ68">
        <f>IF(Table1617[[#This Row],[Test 6]]=1,Table16[[#This Row],[Test 6]], -1)</f>
        <v>0</v>
      </c>
    </row>
    <row r="69" spans="2:36" x14ac:dyDescent="0.2">
      <c r="B69" t="s">
        <v>30</v>
      </c>
      <c r="C69">
        <v>0</v>
      </c>
      <c r="D69">
        <v>1</v>
      </c>
      <c r="N69">
        <v>44</v>
      </c>
      <c r="O69">
        <v>1</v>
      </c>
      <c r="P69">
        <v>4</v>
      </c>
      <c r="Q69">
        <v>2</v>
      </c>
      <c r="T69">
        <v>4</v>
      </c>
      <c r="V69">
        <v>44</v>
      </c>
      <c r="W69">
        <v>3</v>
      </c>
      <c r="X69">
        <v>0</v>
      </c>
      <c r="Y69">
        <v>5</v>
      </c>
      <c r="AB69">
        <v>0</v>
      </c>
      <c r="AD69">
        <v>44</v>
      </c>
      <c r="AE69">
        <f>IF(Table1617[[#This Row],[Test 1]]=1,Table16[[#This Row],[Test 1]], -1)</f>
        <v>3</v>
      </c>
      <c r="AF69">
        <f>IF(Table1617[[#This Row],[Test 2]]=1,Table16[[#This Row],[Test 2]], -1)</f>
        <v>-1</v>
      </c>
      <c r="AG69">
        <f>IF(Table1617[[#This Row],[Test 3]]=1,Table16[[#This Row],[Test 3]], -1)</f>
        <v>-1</v>
      </c>
      <c r="AH69">
        <f>IF(Table1617[[#This Row],[Test 4]]=1,Table16[[#This Row],[Test 4]], -1)</f>
        <v>-1</v>
      </c>
      <c r="AI69">
        <f>IF(Table1617[[#This Row],[Test 5]]=1,Table16[[#This Row],[Test 5]], -1)</f>
        <v>-1</v>
      </c>
      <c r="AJ69">
        <f>IF(Table1617[[#This Row],[Test 6]]=1,Table16[[#This Row],[Test 6]], -1)</f>
        <v>-1</v>
      </c>
    </row>
    <row r="70" spans="2:36" x14ac:dyDescent="0.2">
      <c r="D70">
        <v>0</v>
      </c>
      <c r="N70">
        <v>45</v>
      </c>
      <c r="O70">
        <v>1</v>
      </c>
      <c r="P70">
        <v>4</v>
      </c>
      <c r="Q70">
        <v>4</v>
      </c>
      <c r="T70">
        <v>2</v>
      </c>
      <c r="V70">
        <v>45</v>
      </c>
      <c r="W70">
        <v>3</v>
      </c>
      <c r="X70">
        <v>4</v>
      </c>
      <c r="Y70">
        <v>5</v>
      </c>
      <c r="AB70">
        <v>4</v>
      </c>
      <c r="AD70">
        <v>45</v>
      </c>
      <c r="AE70">
        <f>IF(Table1617[[#This Row],[Test 1]]=1,Table16[[#This Row],[Test 1]], -1)</f>
        <v>3</v>
      </c>
      <c r="AF70">
        <f>IF(Table1617[[#This Row],[Test 2]]=1,Table16[[#This Row],[Test 2]], -1)</f>
        <v>-1</v>
      </c>
      <c r="AG70">
        <f>IF(Table1617[[#This Row],[Test 3]]=1,Table16[[#This Row],[Test 3]], -1)</f>
        <v>-1</v>
      </c>
      <c r="AH70">
        <f>IF(Table1617[[#This Row],[Test 4]]=1,Table16[[#This Row],[Test 4]], -1)</f>
        <v>-1</v>
      </c>
      <c r="AI70">
        <f>IF(Table1617[[#This Row],[Test 5]]=1,Table16[[#This Row],[Test 5]], -1)</f>
        <v>-1</v>
      </c>
      <c r="AJ70">
        <f>IF(Table1617[[#This Row],[Test 6]]=1,Table16[[#This Row],[Test 6]], -1)</f>
        <v>-1</v>
      </c>
    </row>
    <row r="71" spans="2:36" x14ac:dyDescent="0.2">
      <c r="N71">
        <v>46</v>
      </c>
      <c r="O71">
        <v>1</v>
      </c>
      <c r="P71">
        <v>3</v>
      </c>
      <c r="Q71">
        <v>4</v>
      </c>
      <c r="T71">
        <v>2</v>
      </c>
      <c r="V71">
        <v>46</v>
      </c>
      <c r="W71">
        <v>4</v>
      </c>
      <c r="X71">
        <v>3</v>
      </c>
      <c r="Y71">
        <v>5</v>
      </c>
      <c r="AB71">
        <v>0</v>
      </c>
      <c r="AD71">
        <v>46</v>
      </c>
      <c r="AE71">
        <f>IF(Table1617[[#This Row],[Test 1]]=1,Table16[[#This Row],[Test 1]], -1)</f>
        <v>4</v>
      </c>
      <c r="AF71">
        <f>IF(Table1617[[#This Row],[Test 2]]=1,Table16[[#This Row],[Test 2]], -1)</f>
        <v>-1</v>
      </c>
      <c r="AG71">
        <f>IF(Table1617[[#This Row],[Test 3]]=1,Table16[[#This Row],[Test 3]], -1)</f>
        <v>-1</v>
      </c>
      <c r="AH71">
        <f>IF(Table1617[[#This Row],[Test 4]]=1,Table16[[#This Row],[Test 4]], -1)</f>
        <v>-1</v>
      </c>
      <c r="AI71">
        <f>IF(Table1617[[#This Row],[Test 5]]=1,Table16[[#This Row],[Test 5]], -1)</f>
        <v>-1</v>
      </c>
      <c r="AJ71">
        <f>IF(Table1617[[#This Row],[Test 6]]=1,Table16[[#This Row],[Test 6]], -1)</f>
        <v>-1</v>
      </c>
    </row>
    <row r="72" spans="2:36" x14ac:dyDescent="0.2">
      <c r="B72" s="8" t="s">
        <v>39</v>
      </c>
      <c r="C72" s="7">
        <v>0.5756944444444444</v>
      </c>
      <c r="N72">
        <v>47</v>
      </c>
      <c r="O72">
        <v>1</v>
      </c>
      <c r="Q72">
        <v>4</v>
      </c>
      <c r="T72">
        <v>4</v>
      </c>
      <c r="V72">
        <v>47</v>
      </c>
      <c r="W72">
        <v>4</v>
      </c>
      <c r="X72">
        <v>5</v>
      </c>
      <c r="Y72">
        <v>5</v>
      </c>
      <c r="AB72">
        <v>5</v>
      </c>
      <c r="AD72">
        <v>47</v>
      </c>
      <c r="AE72">
        <f>IF(Table1617[[#This Row],[Test 1]]=1,Table16[[#This Row],[Test 1]], -1)</f>
        <v>4</v>
      </c>
      <c r="AF72">
        <f>IF(Table1617[[#This Row],[Test 2]]=1,Table16[[#This Row],[Test 2]], -1)</f>
        <v>-1</v>
      </c>
      <c r="AG72">
        <f>IF(Table1617[[#This Row],[Test 3]]=1,Table16[[#This Row],[Test 3]], -1)</f>
        <v>-1</v>
      </c>
      <c r="AH72">
        <f>IF(Table1617[[#This Row],[Test 4]]=1,Table16[[#This Row],[Test 4]], -1)</f>
        <v>-1</v>
      </c>
      <c r="AI72">
        <f>IF(Table1617[[#This Row],[Test 5]]=1,Table16[[#This Row],[Test 5]], -1)</f>
        <v>-1</v>
      </c>
      <c r="AJ72">
        <f>IF(Table1617[[#This Row],[Test 6]]=1,Table16[[#This Row],[Test 6]], -1)</f>
        <v>-1</v>
      </c>
    </row>
    <row r="73" spans="2:36" x14ac:dyDescent="0.2">
      <c r="B73" s="8" t="s">
        <v>40</v>
      </c>
      <c r="C73" s="7">
        <v>0.60347222222222219</v>
      </c>
      <c r="N73">
        <v>48</v>
      </c>
      <c r="O73">
        <v>1</v>
      </c>
      <c r="Q73">
        <v>4</v>
      </c>
      <c r="T73">
        <v>4</v>
      </c>
      <c r="V73">
        <v>48</v>
      </c>
      <c r="W73">
        <v>1</v>
      </c>
      <c r="X73">
        <v>5</v>
      </c>
      <c r="Y73">
        <v>5</v>
      </c>
      <c r="AB73">
        <v>5</v>
      </c>
      <c r="AD73">
        <v>48</v>
      </c>
      <c r="AE73">
        <f>IF(Table1617[[#This Row],[Test 1]]=1,Table16[[#This Row],[Test 1]], -1)</f>
        <v>1</v>
      </c>
      <c r="AF73">
        <f>IF(Table1617[[#This Row],[Test 2]]=1,Table16[[#This Row],[Test 2]], -1)</f>
        <v>-1</v>
      </c>
      <c r="AG73">
        <f>IF(Table1617[[#This Row],[Test 3]]=1,Table16[[#This Row],[Test 3]], -1)</f>
        <v>-1</v>
      </c>
      <c r="AH73">
        <f>IF(Table1617[[#This Row],[Test 4]]=1,Table16[[#This Row],[Test 4]], -1)</f>
        <v>-1</v>
      </c>
      <c r="AI73">
        <f>IF(Table1617[[#This Row],[Test 5]]=1,Table16[[#This Row],[Test 5]], -1)</f>
        <v>-1</v>
      </c>
      <c r="AJ73">
        <f>IF(Table1617[[#This Row],[Test 6]]=1,Table16[[#This Row],[Test 6]], -1)</f>
        <v>-1</v>
      </c>
    </row>
    <row r="74" spans="2:36" x14ac:dyDescent="0.2">
      <c r="B74" s="8" t="s">
        <v>41</v>
      </c>
      <c r="C74" s="7">
        <f>C73-C72</f>
        <v>2.777777777777779E-2</v>
      </c>
      <c r="N74">
        <v>49</v>
      </c>
      <c r="O74">
        <v>1</v>
      </c>
      <c r="Q74">
        <v>2</v>
      </c>
      <c r="T74">
        <v>3</v>
      </c>
      <c r="V74">
        <v>49</v>
      </c>
      <c r="W74">
        <v>2</v>
      </c>
      <c r="X74">
        <v>5</v>
      </c>
      <c r="Y74">
        <v>5</v>
      </c>
      <c r="AB74">
        <v>5</v>
      </c>
      <c r="AD74">
        <v>49</v>
      </c>
      <c r="AE74">
        <f>IF(Table1617[[#This Row],[Test 1]]=1,Table16[[#This Row],[Test 1]], -1)</f>
        <v>2</v>
      </c>
      <c r="AF74">
        <f>IF(Table1617[[#This Row],[Test 2]]=1,Table16[[#This Row],[Test 2]], -1)</f>
        <v>-1</v>
      </c>
      <c r="AG74">
        <f>IF(Table1617[[#This Row],[Test 3]]=1,Table16[[#This Row],[Test 3]], -1)</f>
        <v>-1</v>
      </c>
      <c r="AH74">
        <f>IF(Table1617[[#This Row],[Test 4]]=1,Table16[[#This Row],[Test 4]], -1)</f>
        <v>-1</v>
      </c>
      <c r="AI74">
        <f>IF(Table1617[[#This Row],[Test 5]]=1,Table16[[#This Row],[Test 5]], -1)</f>
        <v>-1</v>
      </c>
      <c r="AJ74">
        <f>IF(Table1617[[#This Row],[Test 6]]=1,Table16[[#This Row],[Test 6]], -1)</f>
        <v>-1</v>
      </c>
    </row>
    <row r="75" spans="2:36" x14ac:dyDescent="0.2">
      <c r="N75">
        <v>50</v>
      </c>
      <c r="O75">
        <v>1</v>
      </c>
      <c r="Q75">
        <v>4</v>
      </c>
      <c r="T75">
        <v>5</v>
      </c>
      <c r="V75">
        <v>50</v>
      </c>
      <c r="W75">
        <v>3</v>
      </c>
      <c r="X75">
        <v>1</v>
      </c>
      <c r="Y75">
        <v>5</v>
      </c>
      <c r="AB75">
        <v>5</v>
      </c>
      <c r="AD75">
        <v>50</v>
      </c>
      <c r="AE75">
        <f>IF(Table1617[[#This Row],[Test 1]]=1,Table16[[#This Row],[Test 1]], -1)</f>
        <v>3</v>
      </c>
      <c r="AF75">
        <f>IF(Table1617[[#This Row],[Test 2]]=1,Table16[[#This Row],[Test 2]], -1)</f>
        <v>-1</v>
      </c>
      <c r="AG75">
        <f>IF(Table1617[[#This Row],[Test 3]]=1,Table16[[#This Row],[Test 3]], -1)</f>
        <v>-1</v>
      </c>
      <c r="AH75">
        <f>IF(Table1617[[#This Row],[Test 4]]=1,Table16[[#This Row],[Test 4]], -1)</f>
        <v>-1</v>
      </c>
      <c r="AI75">
        <f>IF(Table1617[[#This Row],[Test 5]]=1,Table16[[#This Row],[Test 5]], -1)</f>
        <v>-1</v>
      </c>
      <c r="AJ75">
        <f>IF(Table1617[[#This Row],[Test 6]]=1,Table16[[#This Row],[Test 6]], -1)</f>
        <v>-1</v>
      </c>
    </row>
    <row r="76" spans="2:36" x14ac:dyDescent="0.2">
      <c r="B76" s="8" t="s">
        <v>42</v>
      </c>
      <c r="C76">
        <f>SUM(Table1410[[Count]:[Uncommited]])</f>
        <v>50</v>
      </c>
    </row>
    <row r="77" spans="2:36" x14ac:dyDescent="0.2">
      <c r="V77" t="s">
        <v>4</v>
      </c>
      <c r="W77" t="s">
        <v>52</v>
      </c>
      <c r="X77" t="s">
        <v>58</v>
      </c>
      <c r="Y77" t="s">
        <v>54</v>
      </c>
      <c r="Z77" t="s">
        <v>55</v>
      </c>
      <c r="AA77" t="s">
        <v>56</v>
      </c>
      <c r="AB77" t="s">
        <v>57</v>
      </c>
      <c r="AD77" t="s">
        <v>4</v>
      </c>
      <c r="AE77" t="s">
        <v>52</v>
      </c>
      <c r="AF77" t="s">
        <v>58</v>
      </c>
      <c r="AG77" t="s">
        <v>54</v>
      </c>
      <c r="AH77" t="s">
        <v>55</v>
      </c>
      <c r="AI77" t="s">
        <v>56</v>
      </c>
      <c r="AJ77" t="s">
        <v>57</v>
      </c>
    </row>
    <row r="78" spans="2:36" x14ac:dyDescent="0.2">
      <c r="V78">
        <v>5</v>
      </c>
      <c r="W78">
        <f>COUNTIF(Table16[Test 1],5)</f>
        <v>9</v>
      </c>
      <c r="X78">
        <f>COUNTIF(Table16[Test 2],5)</f>
        <v>27</v>
      </c>
      <c r="Y78">
        <f>COUNTIF(Table16[Test 3],5)</f>
        <v>41</v>
      </c>
      <c r="Z78">
        <f>COUNTIF(Table16[Test 4],5)</f>
        <v>18</v>
      </c>
      <c r="AA78">
        <f>COUNTIF(Table16[Test 5],5)</f>
        <v>23</v>
      </c>
      <c r="AB78">
        <f>COUNTIF(Table16[Test 6],5)</f>
        <v>32</v>
      </c>
      <c r="AD78">
        <v>5</v>
      </c>
      <c r="AE78">
        <f>COUNTIF(Table1618[Test 1],5)</f>
        <v>3</v>
      </c>
      <c r="AF78">
        <f>COUNTIF(Table1618[Test 2],5)</f>
        <v>8</v>
      </c>
      <c r="AG78">
        <f>COUNTIF(Table1618[Test 3],5)</f>
        <v>2</v>
      </c>
      <c r="AH78">
        <f>COUNTIF(Table1618[Test 4],5)</f>
        <v>2</v>
      </c>
      <c r="AI78">
        <f>COUNTIF(Table1618[Test 5],5)</f>
        <v>7</v>
      </c>
      <c r="AJ78">
        <f>COUNTIF(Table1618[Test 6],5)</f>
        <v>2</v>
      </c>
    </row>
    <row r="79" spans="2:36" x14ac:dyDescent="0.2">
      <c r="V79">
        <v>4</v>
      </c>
      <c r="W79">
        <f>COUNTIF(Table16[Test 1],4)</f>
        <v>11</v>
      </c>
      <c r="X79">
        <f>COUNTIF(Table16[Test 2],4)</f>
        <v>11</v>
      </c>
      <c r="Y79">
        <f>COUNTIF(Table16[Test 3],4)</f>
        <v>7</v>
      </c>
      <c r="Z79">
        <f>COUNTIF(Table16[Test 4],4)</f>
        <v>2</v>
      </c>
      <c r="AA79">
        <f>COUNTIF(Table16[Test 5],4)</f>
        <v>5</v>
      </c>
      <c r="AB79">
        <f>COUNTIF(Table16[Test 6],4)</f>
        <v>5</v>
      </c>
      <c r="AD79">
        <v>4</v>
      </c>
      <c r="AE79">
        <f>COUNTIF(Table1618[Test 1],4)</f>
        <v>6</v>
      </c>
      <c r="AF79">
        <f>COUNTIF(Table1618[Test 2],4)</f>
        <v>4</v>
      </c>
      <c r="AG79">
        <f>COUNTIF(Table1618[Test 3],4)</f>
        <v>1</v>
      </c>
      <c r="AH79">
        <f>COUNTIF(Table1618[Test 4],4)</f>
        <v>0</v>
      </c>
      <c r="AI79">
        <f>COUNTIF(Table1618[Test 5],4)</f>
        <v>1</v>
      </c>
      <c r="AJ79">
        <f>COUNTIF(Table1618[Test 6],4)</f>
        <v>1</v>
      </c>
    </row>
    <row r="80" spans="2:36" x14ac:dyDescent="0.2">
      <c r="V80">
        <v>3</v>
      </c>
      <c r="W80">
        <f>COUNTIF(Table16[Test 1],3)</f>
        <v>9</v>
      </c>
      <c r="X80">
        <f>COUNTIF(Table16[Test 2],3)</f>
        <v>4</v>
      </c>
      <c r="Y80">
        <f>COUNTIF(Table16[Test 3],3)</f>
        <v>0</v>
      </c>
      <c r="Z80">
        <f>COUNTIF(Table16[Test 4],3)</f>
        <v>0</v>
      </c>
      <c r="AA80">
        <f>COUNTIF(Table16[Test 5],3)</f>
        <v>2</v>
      </c>
      <c r="AB80">
        <f>COUNTIF(Table16[Test 6],3)</f>
        <v>5</v>
      </c>
      <c r="AD80">
        <v>3</v>
      </c>
      <c r="AE80">
        <f>COUNTIF(Table1618[Test 1],3)</f>
        <v>8</v>
      </c>
      <c r="AF80">
        <f>COUNTIF(Table1618[Test 2],4)</f>
        <v>4</v>
      </c>
      <c r="AG80">
        <f>COUNTIF(Table1618[Test 3],4)</f>
        <v>1</v>
      </c>
      <c r="AH80">
        <f>COUNTIF(Table1618[Test 4],4)</f>
        <v>0</v>
      </c>
      <c r="AI80">
        <f>COUNTIF(Table1618[Test 5],4)</f>
        <v>1</v>
      </c>
      <c r="AJ80">
        <f>COUNTIF(Table1618[Test 6],4)</f>
        <v>1</v>
      </c>
    </row>
    <row r="81" spans="2:36" x14ac:dyDescent="0.2">
      <c r="V81">
        <v>2</v>
      </c>
      <c r="W81">
        <f>COUNTIF(Table16[Test 1],2)</f>
        <v>7</v>
      </c>
      <c r="X81">
        <f>COUNTIF(Table16[Test 2],2)</f>
        <v>3</v>
      </c>
      <c r="Y81">
        <f>COUNTIF(Table16[Test 3],2)</f>
        <v>0</v>
      </c>
      <c r="Z81">
        <f>COUNTIF(Table16[Test 4],2)</f>
        <v>0</v>
      </c>
      <c r="AA81">
        <f>COUNTIF(Table16[Test 5],2)</f>
        <v>1</v>
      </c>
      <c r="AB81">
        <f>COUNTIF(Table16[Test 6],2)</f>
        <v>2</v>
      </c>
      <c r="AD81">
        <v>2</v>
      </c>
      <c r="AE81">
        <f>COUNTIF(Table1618[Test 1],2)</f>
        <v>7</v>
      </c>
      <c r="AF81">
        <f>COUNTIF(Table1618[Test 2],4)</f>
        <v>4</v>
      </c>
      <c r="AG81">
        <f>COUNTIF(Table1618[Test 3],4)</f>
        <v>1</v>
      </c>
      <c r="AH81">
        <f>COUNTIF(Table1618[Test 4],4)</f>
        <v>0</v>
      </c>
      <c r="AI81">
        <f>COUNTIF(Table1618[Test 5],4)</f>
        <v>1</v>
      </c>
      <c r="AJ81">
        <f>COUNTIF(Table1618[Test 6],4)</f>
        <v>1</v>
      </c>
    </row>
    <row r="82" spans="2:36" x14ac:dyDescent="0.2">
      <c r="B82" s="2" t="s">
        <v>34</v>
      </c>
      <c r="V82">
        <v>1</v>
      </c>
      <c r="W82">
        <f>COUNTIF(Table16[Test 1],1)</f>
        <v>4</v>
      </c>
      <c r="X82">
        <f>COUNTIF(Table16[Test 2],1)</f>
        <v>3</v>
      </c>
      <c r="Y82">
        <f>COUNTIF(Table16[Test 3],1)</f>
        <v>2</v>
      </c>
      <c r="Z82">
        <f>COUNTIF(Table16[Test 4],1)</f>
        <v>1</v>
      </c>
      <c r="AA82">
        <f>COUNTIF(Table16[Test 5],1)</f>
        <v>1</v>
      </c>
      <c r="AB82">
        <f>COUNTIF(Table16[Test 6],1)</f>
        <v>1</v>
      </c>
      <c r="AD82">
        <v>1</v>
      </c>
      <c r="AE82">
        <f>COUNTIF(Table1618[Test 1],1)</f>
        <v>3</v>
      </c>
      <c r="AF82">
        <f>COUNTIF(Table1618[Test 2],4)</f>
        <v>4</v>
      </c>
      <c r="AG82">
        <f>COUNTIF(Table1618[Test 3],4)</f>
        <v>1</v>
      </c>
      <c r="AH82">
        <f>COUNTIF(Table1618[Test 4],4)</f>
        <v>0</v>
      </c>
      <c r="AI82">
        <f>COUNTIF(Table1618[Test 5],4)</f>
        <v>1</v>
      </c>
      <c r="AJ82">
        <f>COUNTIF(Table1618[Test 6],4)</f>
        <v>1</v>
      </c>
    </row>
    <row r="83" spans="2:36" x14ac:dyDescent="0.2">
      <c r="V83">
        <v>0</v>
      </c>
      <c r="W83">
        <f>COUNTIF(Table16[Test 1],0)</f>
        <v>10</v>
      </c>
      <c r="X83">
        <f>COUNTIF(Table16[Test 2],0)</f>
        <v>2</v>
      </c>
      <c r="Y83">
        <f>COUNTIF(Table16[Test 3],0)</f>
        <v>0</v>
      </c>
      <c r="Z83">
        <f>COUNTIF(Table16[Test 4],0)</f>
        <v>3</v>
      </c>
      <c r="AA83">
        <f>COUNTIF(Table16[Test 5],0)</f>
        <v>0</v>
      </c>
      <c r="AB83">
        <f>COUNTIF(Table16[Test 6],0)</f>
        <v>5</v>
      </c>
      <c r="AD83">
        <v>0</v>
      </c>
      <c r="AE83">
        <f>COUNTIF(Table1618[Test 1],0)</f>
        <v>10</v>
      </c>
      <c r="AF83">
        <f>COUNTIF(Table1618[Test 2],4)</f>
        <v>4</v>
      </c>
      <c r="AG83">
        <f>COUNTIF(Table1618[Test 3],4)</f>
        <v>1</v>
      </c>
      <c r="AH83">
        <f>COUNTIF(Table1618[Test 4],4)</f>
        <v>0</v>
      </c>
      <c r="AI83">
        <f>COUNTIF(Table1618[Test 5],4)</f>
        <v>1</v>
      </c>
      <c r="AJ83">
        <f>COUNTIF(Table1618[Test 6],4)</f>
        <v>1</v>
      </c>
    </row>
    <row r="84" spans="2:36" x14ac:dyDescent="0.2">
      <c r="B84" t="s">
        <v>17</v>
      </c>
      <c r="C84" t="s">
        <v>18</v>
      </c>
      <c r="D84" t="s">
        <v>37</v>
      </c>
    </row>
    <row r="85" spans="2:36" x14ac:dyDescent="0.2">
      <c r="B85" t="s">
        <v>11</v>
      </c>
      <c r="C85">
        <v>9</v>
      </c>
      <c r="D85">
        <v>0</v>
      </c>
    </row>
    <row r="86" spans="2:36" x14ac:dyDescent="0.2">
      <c r="B86" t="s">
        <v>31</v>
      </c>
      <c r="C86">
        <v>0</v>
      </c>
      <c r="D86">
        <v>0</v>
      </c>
    </row>
    <row r="87" spans="2:36" x14ac:dyDescent="0.2">
      <c r="B87" t="s">
        <v>32</v>
      </c>
      <c r="C87">
        <v>5</v>
      </c>
      <c r="D87">
        <v>0</v>
      </c>
    </row>
    <row r="88" spans="2:36" x14ac:dyDescent="0.2">
      <c r="B88" t="s">
        <v>12</v>
      </c>
      <c r="C88">
        <v>4</v>
      </c>
      <c r="D88">
        <v>0</v>
      </c>
    </row>
    <row r="89" spans="2:36" x14ac:dyDescent="0.2">
      <c r="B89" t="s">
        <v>30</v>
      </c>
      <c r="C89">
        <v>0</v>
      </c>
      <c r="D89">
        <v>7</v>
      </c>
    </row>
    <row r="90" spans="2:36" x14ac:dyDescent="0.2">
      <c r="C90">
        <v>0</v>
      </c>
      <c r="D90">
        <v>0</v>
      </c>
    </row>
    <row r="92" spans="2:36" x14ac:dyDescent="0.2">
      <c r="B92" s="8" t="s">
        <v>39</v>
      </c>
      <c r="C92" s="7">
        <v>0.60416666666666663</v>
      </c>
    </row>
    <row r="93" spans="2:36" x14ac:dyDescent="0.2">
      <c r="B93" s="8" t="s">
        <v>40</v>
      </c>
      <c r="C93" s="7">
        <v>0.6333333333333333</v>
      </c>
    </row>
    <row r="94" spans="2:36" x14ac:dyDescent="0.2">
      <c r="B94" s="8" t="s">
        <v>41</v>
      </c>
      <c r="C94" s="7">
        <f>C93-C92</f>
        <v>2.9166666666666674E-2</v>
      </c>
    </row>
    <row r="96" spans="2:36" x14ac:dyDescent="0.2">
      <c r="B96" s="8" t="s">
        <v>42</v>
      </c>
      <c r="C96">
        <f>SUM(Table14612[[Count]:[Uncommited]])</f>
        <v>25</v>
      </c>
    </row>
    <row r="100" spans="2:4" x14ac:dyDescent="0.2">
      <c r="D100" t="s">
        <v>38</v>
      </c>
    </row>
    <row r="102" spans="2:4" x14ac:dyDescent="0.2">
      <c r="B102" s="2" t="s">
        <v>35</v>
      </c>
    </row>
    <row r="104" spans="2:4" x14ac:dyDescent="0.2">
      <c r="B104" t="s">
        <v>17</v>
      </c>
      <c r="C104" t="s">
        <v>18</v>
      </c>
      <c r="D104" t="s">
        <v>37</v>
      </c>
    </row>
    <row r="105" spans="2:4" x14ac:dyDescent="0.2">
      <c r="B105" s="3" t="s">
        <v>11</v>
      </c>
      <c r="C105">
        <v>11</v>
      </c>
      <c r="D105">
        <v>0</v>
      </c>
    </row>
    <row r="106" spans="2:4" x14ac:dyDescent="0.2">
      <c r="B106" s="4" t="s">
        <v>31</v>
      </c>
      <c r="C106">
        <v>0</v>
      </c>
      <c r="D106">
        <v>0</v>
      </c>
    </row>
    <row r="107" spans="2:4" x14ac:dyDescent="0.2">
      <c r="B107" s="3" t="s">
        <v>32</v>
      </c>
      <c r="C107">
        <v>8</v>
      </c>
      <c r="D107">
        <v>0</v>
      </c>
    </row>
    <row r="108" spans="2:4" x14ac:dyDescent="0.2">
      <c r="B108" s="4" t="s">
        <v>12</v>
      </c>
      <c r="C108">
        <v>12</v>
      </c>
      <c r="D108">
        <v>0</v>
      </c>
    </row>
    <row r="109" spans="2:4" x14ac:dyDescent="0.2">
      <c r="B109" s="3" t="s">
        <v>30</v>
      </c>
      <c r="C109">
        <v>0</v>
      </c>
      <c r="D109">
        <v>0</v>
      </c>
    </row>
    <row r="110" spans="2:4" x14ac:dyDescent="0.2">
      <c r="B110" s="5"/>
      <c r="C110">
        <v>0</v>
      </c>
      <c r="D110">
        <v>0</v>
      </c>
    </row>
    <row r="112" spans="2:4" x14ac:dyDescent="0.2">
      <c r="B112" s="8" t="s">
        <v>39</v>
      </c>
      <c r="C112" s="7">
        <v>0.6381944444444444</v>
      </c>
    </row>
    <row r="113" spans="2:4" x14ac:dyDescent="0.2">
      <c r="B113" s="8" t="s">
        <v>40</v>
      </c>
      <c r="C113" s="7">
        <v>0.65486111111111112</v>
      </c>
    </row>
    <row r="114" spans="2:4" x14ac:dyDescent="0.2">
      <c r="B114" s="8" t="s">
        <v>41</v>
      </c>
      <c r="C114" s="7">
        <f>C113-C112</f>
        <v>1.6666666666666718E-2</v>
      </c>
    </row>
    <row r="116" spans="2:4" x14ac:dyDescent="0.2">
      <c r="B116" s="8" t="s">
        <v>42</v>
      </c>
      <c r="C116">
        <f>SUM(Table146713[[Count]:[Uncommited]])</f>
        <v>31</v>
      </c>
    </row>
    <row r="125" spans="2:4" x14ac:dyDescent="0.2">
      <c r="B125" s="2" t="s">
        <v>36</v>
      </c>
    </row>
    <row r="127" spans="2:4" x14ac:dyDescent="0.2">
      <c r="B127" t="s">
        <v>17</v>
      </c>
      <c r="C127" t="s">
        <v>18</v>
      </c>
      <c r="D127" t="s">
        <v>37</v>
      </c>
    </row>
    <row r="128" spans="2:4" x14ac:dyDescent="0.2">
      <c r="B128" s="3" t="s">
        <v>11</v>
      </c>
      <c r="C128">
        <v>30</v>
      </c>
      <c r="D128">
        <v>0</v>
      </c>
    </row>
    <row r="129" spans="2:4" x14ac:dyDescent="0.2">
      <c r="B129" s="4" t="s">
        <v>31</v>
      </c>
      <c r="C129">
        <v>1</v>
      </c>
      <c r="D129">
        <v>0</v>
      </c>
    </row>
    <row r="130" spans="2:4" x14ac:dyDescent="0.2">
      <c r="B130" s="3" t="s">
        <v>32</v>
      </c>
      <c r="C130">
        <v>12</v>
      </c>
      <c r="D130">
        <v>0</v>
      </c>
    </row>
    <row r="131" spans="2:4" x14ac:dyDescent="0.2">
      <c r="B131" s="4" t="s">
        <v>12</v>
      </c>
      <c r="C131">
        <v>6</v>
      </c>
      <c r="D131">
        <v>0</v>
      </c>
    </row>
    <row r="132" spans="2:4" x14ac:dyDescent="0.2">
      <c r="B132" s="3" t="s">
        <v>30</v>
      </c>
      <c r="C132">
        <v>0</v>
      </c>
      <c r="D132">
        <v>1</v>
      </c>
    </row>
    <row r="133" spans="2:4" x14ac:dyDescent="0.2">
      <c r="B133" s="5"/>
      <c r="D133">
        <v>0</v>
      </c>
    </row>
    <row r="135" spans="2:4" x14ac:dyDescent="0.2">
      <c r="B135" s="8" t="s">
        <v>39</v>
      </c>
      <c r="C135" s="7">
        <v>0.67361111111111116</v>
      </c>
    </row>
    <row r="136" spans="2:4" x14ac:dyDescent="0.2">
      <c r="B136" s="8" t="s">
        <v>40</v>
      </c>
      <c r="C136" s="7">
        <v>0.7006944444444444</v>
      </c>
    </row>
    <row r="137" spans="2:4" x14ac:dyDescent="0.2">
      <c r="B137" s="8" t="s">
        <v>41</v>
      </c>
      <c r="C137" s="7">
        <f>C136-C135</f>
        <v>2.7083333333333237E-2</v>
      </c>
    </row>
    <row r="139" spans="2:4" x14ac:dyDescent="0.2">
      <c r="B139" s="8" t="s">
        <v>42</v>
      </c>
      <c r="C139">
        <f>SUM(Table1467814[[Count]:[Uncommited]])</f>
        <v>50</v>
      </c>
    </row>
    <row r="143" spans="2:4" x14ac:dyDescent="0.2">
      <c r="B143" s="2"/>
    </row>
    <row r="145" spans="2:4" ht="17" thickBot="1" x14ac:dyDescent="0.25">
      <c r="B145" s="15" t="s">
        <v>64</v>
      </c>
      <c r="C145" s="15"/>
      <c r="D145" s="15" t="s">
        <v>51</v>
      </c>
    </row>
    <row r="146" spans="2:4" ht="17" thickTop="1" x14ac:dyDescent="0.2">
      <c r="B146" t="s">
        <v>65</v>
      </c>
      <c r="D146">
        <v>1</v>
      </c>
    </row>
    <row r="147" spans="2:4" x14ac:dyDescent="0.2">
      <c r="B147" t="s">
        <v>67</v>
      </c>
      <c r="D147">
        <v>2</v>
      </c>
    </row>
    <row r="148" spans="2:4" x14ac:dyDescent="0.2">
      <c r="B148" t="s">
        <v>66</v>
      </c>
      <c r="D148">
        <v>3</v>
      </c>
    </row>
    <row r="149" spans="2:4" x14ac:dyDescent="0.2">
      <c r="B149" t="s">
        <v>68</v>
      </c>
      <c r="D149">
        <v>4</v>
      </c>
    </row>
    <row r="150" spans="2:4" x14ac:dyDescent="0.2">
      <c r="B150" t="s">
        <v>69</v>
      </c>
      <c r="D150">
        <v>5</v>
      </c>
    </row>
    <row r="151" spans="2:4" x14ac:dyDescent="0.2">
      <c r="B151" s="16" t="s">
        <v>70</v>
      </c>
      <c r="C151" s="16"/>
      <c r="D151" s="16">
        <v>6</v>
      </c>
    </row>
  </sheetData>
  <mergeCells count="1">
    <mergeCell ref="N23:T23"/>
  </mergeCells>
  <phoneticPr fontId="4" type="noConversion"/>
  <pageMargins left="0.25" right="0.25" top="0.75" bottom="0.75" header="0.3" footer="0.3"/>
  <pageSetup scale="69" fitToHeight="0" orientation="portrait" horizontalDpi="0" verticalDpi="0"/>
  <rowBreaks count="1" manualBreakCount="1">
    <brk id="80" min="1" max="11" man="1"/>
  </rowBreaks>
  <drawing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2017-10-23T16:03:11Z</cp:lastPrinted>
  <dcterms:created xsi:type="dcterms:W3CDTF">2017-08-28T21:54:47Z</dcterms:created>
  <dcterms:modified xsi:type="dcterms:W3CDTF">2017-10-23T16:08:57Z</dcterms:modified>
</cp:coreProperties>
</file>