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PF\Electrical Engr\Orcad Projects\Chads Stuff\LHE_Pri_Batt_Board\DocAndNotes\"/>
    </mc:Choice>
  </mc:AlternateContent>
  <xr:revisionPtr revIDLastSave="0" documentId="13_ncr:1_{639A24B0-B867-4866-8591-76BF070C96F2}" xr6:coauthVersionLast="36" xr6:coauthVersionMax="36" xr10:uidLastSave="{00000000-0000-0000-0000-000000000000}"/>
  <bookViews>
    <workbookView xWindow="0" yWindow="0" windowWidth="20040" windowHeight="16305" xr2:uid="{CB8BFDCC-4DC9-4D20-938D-C661EF24D86D}"/>
  </bookViews>
  <sheets>
    <sheet name="Sheet1" sheetId="1" r:id="rId1"/>
    <sheet name="Chart1" sheetId="2" r:id="rId2"/>
    <sheet name="Raw" sheetId="3" r:id="rId3"/>
    <sheet name="Smoothed" sheetId="5" r:id="rId4"/>
    <sheet name="Tables" sheetId="6" r:id="rId5"/>
    <sheet name="C Rates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1" i="1" l="1"/>
  <c r="P81" i="1"/>
  <c r="P75" i="1"/>
  <c r="P47" i="1"/>
  <c r="P38" i="1"/>
  <c r="P32" i="1"/>
  <c r="P23" i="1"/>
  <c r="P16" i="1"/>
  <c r="O81" i="1"/>
  <c r="N75" i="1"/>
  <c r="O75" i="1" s="1"/>
  <c r="K75" i="1"/>
  <c r="K47" i="1"/>
  <c r="O47" i="1" s="1"/>
  <c r="K38" i="1"/>
  <c r="O38" i="1" s="1"/>
  <c r="K32" i="1"/>
  <c r="O32" i="1" s="1"/>
  <c r="K23" i="1"/>
  <c r="O23" i="1" s="1"/>
  <c r="O16" i="1"/>
  <c r="K16" i="1"/>
  <c r="T5" i="3"/>
  <c r="T6" i="3" s="1"/>
  <c r="T7" i="3" s="1"/>
  <c r="T8" i="3" s="1"/>
  <c r="T9" i="3" s="1"/>
  <c r="T10" i="3" s="1"/>
  <c r="T11" i="3" s="1"/>
  <c r="T12" i="3" s="1"/>
  <c r="T13" i="3" s="1"/>
  <c r="T14" i="3" s="1"/>
  <c r="T15" i="3" s="1"/>
  <c r="T16" i="3" s="1"/>
  <c r="T17" i="3" s="1"/>
  <c r="T18" i="3" s="1"/>
  <c r="T19" i="3" s="1"/>
  <c r="T20" i="3" s="1"/>
  <c r="T21" i="3" s="1"/>
  <c r="T22" i="3" s="1"/>
  <c r="T23" i="3" s="1"/>
  <c r="T24" i="3" s="1"/>
  <c r="T25" i="3" s="1"/>
  <c r="T26" i="3" s="1"/>
  <c r="T27" i="3" s="1"/>
  <c r="T28" i="3" s="1"/>
  <c r="T29" i="3" s="1"/>
  <c r="T30" i="3" s="1"/>
  <c r="T31" i="3" s="1"/>
  <c r="T32" i="3" s="1"/>
  <c r="T33" i="3" s="1"/>
  <c r="T34" i="3" s="1"/>
  <c r="T35" i="3" s="1"/>
  <c r="T36" i="3" s="1"/>
  <c r="T37" i="3" s="1"/>
  <c r="T38" i="3" s="1"/>
  <c r="T39" i="3" s="1"/>
  <c r="T40" i="3" s="1"/>
  <c r="T41" i="3" s="1"/>
  <c r="T42" i="3" s="1"/>
  <c r="T43" i="3" s="1"/>
  <c r="T44" i="3" s="1"/>
  <c r="T45" i="3" s="1"/>
  <c r="T46" i="3" s="1"/>
  <c r="T47" i="3" s="1"/>
  <c r="T48" i="3" s="1"/>
  <c r="T49" i="3" s="1"/>
  <c r="T50" i="3" s="1"/>
  <c r="T51" i="3" s="1"/>
  <c r="T52" i="3" s="1"/>
  <c r="T53" i="3" s="1"/>
  <c r="T54" i="3" s="1"/>
  <c r="T55" i="3" s="1"/>
  <c r="T56" i="3" s="1"/>
  <c r="T57" i="3" s="1"/>
  <c r="T58" i="3" s="1"/>
  <c r="T59" i="3" s="1"/>
  <c r="T60" i="3" s="1"/>
  <c r="T61" i="3" s="1"/>
  <c r="T62" i="3" s="1"/>
  <c r="T63" i="3" s="1"/>
  <c r="T64" i="3" s="1"/>
  <c r="T65" i="3" s="1"/>
  <c r="T66" i="3" s="1"/>
  <c r="T67" i="3" s="1"/>
  <c r="T68" i="3" s="1"/>
  <c r="T69" i="3" s="1"/>
  <c r="T70" i="3" s="1"/>
  <c r="T71" i="3" s="1"/>
  <c r="T72" i="3" s="1"/>
  <c r="T73" i="3" s="1"/>
  <c r="T74" i="3" s="1"/>
  <c r="T75" i="3" s="1"/>
  <c r="T76" i="3" s="1"/>
  <c r="E44" i="3"/>
  <c r="F44" i="3" s="1"/>
  <c r="I6" i="7" l="1"/>
  <c r="I5" i="7"/>
  <c r="G6" i="7"/>
  <c r="G5" i="7"/>
  <c r="G10" i="7"/>
  <c r="I10" i="7" s="1"/>
  <c r="G9" i="7"/>
  <c r="I9" i="7" s="1"/>
  <c r="G8" i="7"/>
  <c r="I8" i="7" s="1"/>
  <c r="G7" i="7"/>
  <c r="I7" i="7" s="1"/>
  <c r="C17" i="7"/>
  <c r="B19" i="7"/>
  <c r="B20" i="7" s="1"/>
  <c r="B21" i="7" s="1"/>
  <c r="B22" i="7" s="1"/>
  <c r="B23" i="7" s="1"/>
  <c r="B24" i="7" s="1"/>
  <c r="C24" i="7" s="1"/>
  <c r="B18" i="7"/>
  <c r="C18" i="7" s="1"/>
  <c r="E10" i="7"/>
  <c r="E9" i="7"/>
  <c r="E8" i="7"/>
  <c r="C19" i="7" l="1"/>
  <c r="C20" i="7"/>
  <c r="C21" i="7"/>
  <c r="C22" i="7"/>
  <c r="C23" i="7"/>
  <c r="B6" i="5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B50" i="5" s="1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5" i="5"/>
  <c r="B49" i="3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I75" i="1"/>
  <c r="M73" i="1"/>
  <c r="M67" i="1"/>
  <c r="M63" i="1"/>
  <c r="M61" i="1"/>
  <c r="M59" i="1"/>
  <c r="M55" i="1"/>
  <c r="M53" i="1"/>
  <c r="M51" i="1"/>
  <c r="M46" i="1"/>
  <c r="M44" i="1"/>
  <c r="M42" i="1"/>
  <c r="M35" i="1"/>
  <c r="M32" i="1"/>
  <c r="M28" i="1"/>
  <c r="M26" i="1"/>
  <c r="M23" i="1"/>
  <c r="M19" i="1"/>
  <c r="L75" i="1"/>
  <c r="M75" i="1" s="1"/>
  <c r="L74" i="1"/>
  <c r="M74" i="1" s="1"/>
  <c r="L73" i="1"/>
  <c r="L72" i="1"/>
  <c r="M72" i="1" s="1"/>
  <c r="L71" i="1"/>
  <c r="M71" i="1" s="1"/>
  <c r="L70" i="1"/>
  <c r="M70" i="1" s="1"/>
  <c r="L69" i="1"/>
  <c r="M69" i="1" s="1"/>
  <c r="L68" i="1"/>
  <c r="M68" i="1" s="1"/>
  <c r="L67" i="1"/>
  <c r="L66" i="1"/>
  <c r="M66" i="1" s="1"/>
  <c r="L65" i="1"/>
  <c r="M65" i="1" s="1"/>
  <c r="L64" i="1"/>
  <c r="M64" i="1" s="1"/>
  <c r="L63" i="1"/>
  <c r="L62" i="1"/>
  <c r="M62" i="1" s="1"/>
  <c r="L61" i="1"/>
  <c r="L60" i="1"/>
  <c r="M60" i="1" s="1"/>
  <c r="L59" i="1"/>
  <c r="L58" i="1"/>
  <c r="M58" i="1" s="1"/>
  <c r="L57" i="1"/>
  <c r="M57" i="1" s="1"/>
  <c r="L56" i="1"/>
  <c r="M56" i="1" s="1"/>
  <c r="L55" i="1"/>
  <c r="L54" i="1"/>
  <c r="M54" i="1" s="1"/>
  <c r="L53" i="1"/>
  <c r="L52" i="1"/>
  <c r="M52" i="1" s="1"/>
  <c r="L51" i="1"/>
  <c r="L50" i="1"/>
  <c r="M50" i="1" s="1"/>
  <c r="L49" i="1"/>
  <c r="M49" i="1" s="1"/>
  <c r="L47" i="1"/>
  <c r="M47" i="1" s="1"/>
  <c r="L46" i="1"/>
  <c r="L45" i="1"/>
  <c r="M45" i="1" s="1"/>
  <c r="L44" i="1"/>
  <c r="L43" i="1"/>
  <c r="M43" i="1" s="1"/>
  <c r="L42" i="1"/>
  <c r="L41" i="1"/>
  <c r="M41" i="1" s="1"/>
  <c r="L40" i="1"/>
  <c r="M40" i="1" s="1"/>
  <c r="L38" i="1"/>
  <c r="M38" i="1" s="1"/>
  <c r="L37" i="1"/>
  <c r="M37" i="1" s="1"/>
  <c r="L36" i="1"/>
  <c r="M36" i="1" s="1"/>
  <c r="L35" i="1"/>
  <c r="L34" i="1"/>
  <c r="M34" i="1" s="1"/>
  <c r="L32" i="1"/>
  <c r="L31" i="1"/>
  <c r="M31" i="1" s="1"/>
  <c r="L30" i="1"/>
  <c r="M30" i="1" s="1"/>
  <c r="L29" i="1"/>
  <c r="M29" i="1" s="1"/>
  <c r="L28" i="1"/>
  <c r="L27" i="1"/>
  <c r="M27" i="1" s="1"/>
  <c r="L26" i="1"/>
  <c r="L25" i="1"/>
  <c r="M25" i="1" s="1"/>
  <c r="L23" i="1"/>
  <c r="L22" i="1"/>
  <c r="M22" i="1" s="1"/>
  <c r="L21" i="1"/>
  <c r="M21" i="1" s="1"/>
  <c r="L20" i="1"/>
  <c r="M20" i="1" s="1"/>
  <c r="L19" i="1"/>
  <c r="L18" i="1"/>
  <c r="M18" i="1" s="1"/>
  <c r="M12" i="1"/>
  <c r="M10" i="1"/>
  <c r="M5" i="1"/>
  <c r="L16" i="1"/>
  <c r="M16" i="1" s="1"/>
  <c r="L15" i="1"/>
  <c r="M15" i="1" s="1"/>
  <c r="L14" i="1"/>
  <c r="M14" i="1" s="1"/>
  <c r="L13" i="1"/>
  <c r="M13" i="1" s="1"/>
  <c r="L12" i="1"/>
  <c r="L11" i="1"/>
  <c r="M11" i="1" s="1"/>
  <c r="L10" i="1"/>
  <c r="L9" i="1"/>
  <c r="M9" i="1" s="1"/>
  <c r="L8" i="1"/>
  <c r="M8" i="1" s="1"/>
  <c r="L7" i="1"/>
  <c r="M7" i="1" s="1"/>
  <c r="L6" i="1"/>
  <c r="M6" i="1" s="1"/>
  <c r="N16" i="1" s="1"/>
  <c r="L5" i="1"/>
  <c r="M4" i="1"/>
  <c r="L4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B49" i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48" i="1"/>
  <c r="B40" i="1"/>
  <c r="B41" i="1" s="1"/>
  <c r="B42" i="1" s="1"/>
  <c r="B43" i="1" s="1"/>
  <c r="B44" i="1" s="1"/>
  <c r="B45" i="1" s="1"/>
  <c r="B46" i="1" s="1"/>
  <c r="B47" i="1" s="1"/>
  <c r="B39" i="1"/>
  <c r="B34" i="1"/>
  <c r="B35" i="1" s="1"/>
  <c r="B36" i="1" s="1"/>
  <c r="B37" i="1" s="1"/>
  <c r="B38" i="1" s="1"/>
  <c r="B33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I47" i="1"/>
  <c r="H47" i="1"/>
  <c r="H46" i="1"/>
  <c r="H45" i="1"/>
  <c r="H44" i="1"/>
  <c r="H43" i="1"/>
  <c r="H42" i="1"/>
  <c r="H41" i="1"/>
  <c r="H40" i="1"/>
  <c r="I38" i="1"/>
  <c r="H38" i="1"/>
  <c r="H37" i="1"/>
  <c r="H36" i="1"/>
  <c r="H35" i="1"/>
  <c r="H34" i="1"/>
  <c r="I32" i="1"/>
  <c r="I23" i="1"/>
  <c r="I16" i="1"/>
  <c r="H32" i="1"/>
  <c r="H31" i="1"/>
  <c r="H30" i="1"/>
  <c r="H29" i="1"/>
  <c r="H28" i="1"/>
  <c r="H27" i="1"/>
  <c r="H26" i="1"/>
  <c r="H25" i="1"/>
  <c r="H23" i="1"/>
  <c r="H22" i="1"/>
  <c r="H21" i="1"/>
  <c r="H20" i="1"/>
  <c r="H19" i="1"/>
  <c r="H18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B24" i="1"/>
  <c r="B25" i="1" s="1"/>
  <c r="B26" i="1" s="1"/>
  <c r="B27" i="1" s="1"/>
  <c r="B28" i="1" s="1"/>
  <c r="B29" i="1" s="1"/>
  <c r="B30" i="1" s="1"/>
  <c r="B31" i="1" s="1"/>
  <c r="B32" i="1" s="1"/>
  <c r="B18" i="1"/>
  <c r="B19" i="1" s="1"/>
  <c r="B20" i="1" s="1"/>
  <c r="B21" i="1" s="1"/>
  <c r="B22" i="1" s="1"/>
  <c r="B23" i="1" s="1"/>
  <c r="B17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4" i="1"/>
  <c r="B50" i="3" l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N32" i="1"/>
  <c r="N23" i="1"/>
  <c r="N47" i="1"/>
  <c r="N38" i="1"/>
  <c r="N78" i="1"/>
  <c r="N81" i="1" s="1"/>
</calcChain>
</file>

<file path=xl/sharedStrings.xml><?xml version="1.0" encoding="utf-8"?>
<sst xmlns="http://schemas.openxmlformats.org/spreadsheetml/2006/main" count="115" uniqueCount="73">
  <si>
    <t>Time</t>
  </si>
  <si>
    <t>Volts</t>
  </si>
  <si>
    <t>Amps</t>
  </si>
  <si>
    <t>Temp</t>
  </si>
  <si>
    <t>Meas #</t>
  </si>
  <si>
    <t>V/Cell</t>
  </si>
  <si>
    <t>Watts</t>
  </si>
  <si>
    <t>Avg I</t>
  </si>
  <si>
    <t>Ah</t>
  </si>
  <si>
    <t>Sample</t>
  </si>
  <si>
    <t>NA</t>
  </si>
  <si>
    <t xml:space="preserve">Time </t>
  </si>
  <si>
    <t>T Time</t>
  </si>
  <si>
    <t>25:45</t>
  </si>
  <si>
    <t>*</t>
  </si>
  <si>
    <t>Chemistry</t>
  </si>
  <si>
    <t>Construction</t>
  </si>
  <si>
    <t>Cell Size</t>
  </si>
  <si>
    <t>Length</t>
  </si>
  <si>
    <t>Diameter</t>
  </si>
  <si>
    <t>Cell Weight</t>
  </si>
  <si>
    <t>Lithium Weight</t>
  </si>
  <si>
    <t>Integrated Safety Fuse</t>
  </si>
  <si>
    <t>Cell Type</t>
  </si>
  <si>
    <t>Nominal Voltage</t>
  </si>
  <si>
    <t>Nominal Capacity</t>
  </si>
  <si>
    <t>Maximum Continuous Current</t>
  </si>
  <si>
    <t>Operating Temperature</t>
  </si>
  <si>
    <t>Self-Discharge Rate</t>
  </si>
  <si>
    <t>Storage Temperature</t>
  </si>
  <si>
    <t>Discharge Condition</t>
  </si>
  <si>
    <t>Sulfuryl Chloride</t>
  </si>
  <si>
    <t>Spiral</t>
  </si>
  <si>
    <t>DD</t>
  </si>
  <si>
    <t>111.5 mm</t>
  </si>
  <si>
    <t>33.5 mm</t>
  </si>
  <si>
    <t>213.0 grams</t>
  </si>
  <si>
    <t>9.9 grams</t>
  </si>
  <si>
    <t>Yes</t>
  </si>
  <si>
    <t>Primary</t>
  </si>
  <si>
    <t>3.93V</t>
  </si>
  <si>
    <t>Open Circuit Voltage (25 degC)</t>
  </si>
  <si>
    <t>3.40V</t>
  </si>
  <si>
    <t>26Ah</t>
  </si>
  <si>
    <t>4000mA</t>
  </si>
  <si>
    <t>&lt;3% per year</t>
  </si>
  <si>
    <t>25 degC</t>
  </si>
  <si>
    <t>1000mA @ 23 degC</t>
  </si>
  <si>
    <t>-20 degC to +93 degC</t>
  </si>
  <si>
    <t>Discharge Rate (A)</t>
  </si>
  <si>
    <t>Vcell</t>
  </si>
  <si>
    <t>Vbatt</t>
  </si>
  <si>
    <t>Delta</t>
  </si>
  <si>
    <t>Measured Values of a 3B0036 Cell</t>
  </si>
  <si>
    <t>8S</t>
  </si>
  <si>
    <t>Total Ah</t>
  </si>
  <si>
    <t>Wh</t>
  </si>
  <si>
    <t>*8A* case</t>
  </si>
  <si>
    <t>Avg V</t>
  </si>
  <si>
    <t>Wh (8S equiv)</t>
  </si>
  <si>
    <t>(1) 4S Wh</t>
  </si>
  <si>
    <t>(1) 8S Wh</t>
  </si>
  <si>
    <t>(4) 8S Wh</t>
  </si>
  <si>
    <t>Sleep</t>
  </si>
  <si>
    <t>Pump On</t>
  </si>
  <si>
    <t>Mode</t>
  </si>
  <si>
    <t>Current</t>
  </si>
  <si>
    <t>4mA</t>
  </si>
  <si>
    <t>300mA</t>
  </si>
  <si>
    <t>8A</t>
  </si>
  <si>
    <t>Joules</t>
  </si>
  <si>
    <t>Time (Hr)</t>
  </si>
  <si>
    <t>Curr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</si>
</sst>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20" fontId="0" fillId="0" borderId="1" xfId="0" applyNumberFormat="1" applyBorder="1"/>
    <xf numFmtId="20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2" fontId="0" fillId="0" borderId="1" xfId="0" applyNumberFormat="1" applyFill="1" applyBorder="1"/>
    <xf numFmtId="2" fontId="0" fillId="0" borderId="1" xfId="0" applyNumberFormat="1" applyBorder="1"/>
    <xf numFmtId="164" fontId="0" fillId="2" borderId="1" xfId="0" applyNumberForma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165" fontId="0" fillId="2" borderId="1" xfId="0" applyNumberFormat="1" applyFill="1" applyBorder="1"/>
    <xf numFmtId="165" fontId="0" fillId="0" borderId="1" xfId="0" applyNumberFormat="1" applyFill="1" applyBorder="1"/>
    <xf numFmtId="165" fontId="0" fillId="0" borderId="1" xfId="0" applyNumberFormat="1" applyBorder="1"/>
    <xf numFmtId="20" fontId="2" fillId="0" borderId="1" xfId="0" applyNumberFormat="1" applyFont="1" applyBorder="1"/>
    <xf numFmtId="0" fontId="2" fillId="0" borderId="1" xfId="0" applyFont="1" applyBorder="1"/>
    <xf numFmtId="2" fontId="2" fillId="0" borderId="1" xfId="0" applyNumberFormat="1" applyFont="1" applyBorder="1"/>
    <xf numFmtId="0" fontId="1" fillId="0" borderId="1" xfId="0" applyFont="1" applyBorder="1"/>
    <xf numFmtId="165" fontId="1" fillId="0" borderId="1" xfId="0" applyNumberFormat="1" applyFont="1" applyBorder="1"/>
    <xf numFmtId="49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1" xfId="0" applyNumberFormat="1" applyBorder="1"/>
    <xf numFmtId="2" fontId="0" fillId="0" borderId="0" xfId="0" applyNumberFormat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Border="1"/>
    <xf numFmtId="0" fontId="0" fillId="0" borderId="1" xfId="0" applyFill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/>
    <xf numFmtId="0" fontId="0" fillId="0" borderId="1" xfId="0" applyBorder="1" applyAlignment="1">
      <alignment horizontal="right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Sheet1!$B$3:$B$75</c:f>
              <c:numCache>
                <c:formatCode>General</c:formatCode>
                <c:ptCount val="7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</c:numCache>
            </c:numRef>
          </c:xVal>
          <c:yVal>
            <c:numRef>
              <c:f>Sheet1!$D$3:$D$75</c:f>
              <c:numCache>
                <c:formatCode>0.00</c:formatCode>
                <c:ptCount val="73"/>
                <c:pt idx="0">
                  <c:v>13.81</c:v>
                </c:pt>
                <c:pt idx="1">
                  <c:v>13.57</c:v>
                </c:pt>
                <c:pt idx="2">
                  <c:v>13.5</c:v>
                </c:pt>
                <c:pt idx="3">
                  <c:v>13.51</c:v>
                </c:pt>
                <c:pt idx="4">
                  <c:v>13.51</c:v>
                </c:pt>
                <c:pt idx="5">
                  <c:v>13.51</c:v>
                </c:pt>
                <c:pt idx="6">
                  <c:v>13.51</c:v>
                </c:pt>
                <c:pt idx="7">
                  <c:v>13.5</c:v>
                </c:pt>
                <c:pt idx="8">
                  <c:v>13.49</c:v>
                </c:pt>
                <c:pt idx="9">
                  <c:v>13.49</c:v>
                </c:pt>
                <c:pt idx="10">
                  <c:v>13.49</c:v>
                </c:pt>
                <c:pt idx="11">
                  <c:v>13.49</c:v>
                </c:pt>
                <c:pt idx="12">
                  <c:v>13.49</c:v>
                </c:pt>
                <c:pt idx="13">
                  <c:v>13.5</c:v>
                </c:pt>
                <c:pt idx="14">
                  <c:v>13.73</c:v>
                </c:pt>
                <c:pt idx="15">
                  <c:v>13.44</c:v>
                </c:pt>
                <c:pt idx="16">
                  <c:v>13.52</c:v>
                </c:pt>
                <c:pt idx="17">
                  <c:v>13.56</c:v>
                </c:pt>
                <c:pt idx="18">
                  <c:v>13.58</c:v>
                </c:pt>
                <c:pt idx="19">
                  <c:v>13.6</c:v>
                </c:pt>
                <c:pt idx="20">
                  <c:v>13.61</c:v>
                </c:pt>
                <c:pt idx="21">
                  <c:v>13.85</c:v>
                </c:pt>
                <c:pt idx="22">
                  <c:v>13.53</c:v>
                </c:pt>
                <c:pt idx="23">
                  <c:v>13.59</c:v>
                </c:pt>
                <c:pt idx="24">
                  <c:v>13.63</c:v>
                </c:pt>
                <c:pt idx="25">
                  <c:v>13.66</c:v>
                </c:pt>
                <c:pt idx="26">
                  <c:v>13.68</c:v>
                </c:pt>
                <c:pt idx="27">
                  <c:v>13.71</c:v>
                </c:pt>
                <c:pt idx="28">
                  <c:v>13.75</c:v>
                </c:pt>
                <c:pt idx="29">
                  <c:v>13.78</c:v>
                </c:pt>
                <c:pt idx="30">
                  <c:v>13.4</c:v>
                </c:pt>
                <c:pt idx="31">
                  <c:v>13.46</c:v>
                </c:pt>
                <c:pt idx="32">
                  <c:v>13.61</c:v>
                </c:pt>
                <c:pt idx="33">
                  <c:v>13.79</c:v>
                </c:pt>
                <c:pt idx="34">
                  <c:v>13.9</c:v>
                </c:pt>
                <c:pt idx="35">
                  <c:v>13.9</c:v>
                </c:pt>
                <c:pt idx="36">
                  <c:v>13.35</c:v>
                </c:pt>
                <c:pt idx="37">
                  <c:v>13.39</c:v>
                </c:pt>
                <c:pt idx="38">
                  <c:v>13.54</c:v>
                </c:pt>
                <c:pt idx="39">
                  <c:v>13.67</c:v>
                </c:pt>
                <c:pt idx="40">
                  <c:v>13.86</c:v>
                </c:pt>
                <c:pt idx="41">
                  <c:v>13.85</c:v>
                </c:pt>
                <c:pt idx="42">
                  <c:v>13.83</c:v>
                </c:pt>
                <c:pt idx="43">
                  <c:v>13.88</c:v>
                </c:pt>
                <c:pt idx="44">
                  <c:v>13.78</c:v>
                </c:pt>
                <c:pt idx="45">
                  <c:v>12.06</c:v>
                </c:pt>
                <c:pt idx="46">
                  <c:v>12.86</c:v>
                </c:pt>
                <c:pt idx="47">
                  <c:v>13.4</c:v>
                </c:pt>
                <c:pt idx="48">
                  <c:v>13.77</c:v>
                </c:pt>
                <c:pt idx="49">
                  <c:v>13.9</c:v>
                </c:pt>
                <c:pt idx="50">
                  <c:v>13.97</c:v>
                </c:pt>
                <c:pt idx="51">
                  <c:v>13.94</c:v>
                </c:pt>
                <c:pt idx="52">
                  <c:v>13.85</c:v>
                </c:pt>
                <c:pt idx="53">
                  <c:v>13.78</c:v>
                </c:pt>
                <c:pt idx="54">
                  <c:v>13.76</c:v>
                </c:pt>
                <c:pt idx="55">
                  <c:v>13.73</c:v>
                </c:pt>
                <c:pt idx="56">
                  <c:v>13.66</c:v>
                </c:pt>
                <c:pt idx="57">
                  <c:v>13.61</c:v>
                </c:pt>
                <c:pt idx="58">
                  <c:v>13.59</c:v>
                </c:pt>
                <c:pt idx="59">
                  <c:v>13.57</c:v>
                </c:pt>
                <c:pt idx="60">
                  <c:v>13.52</c:v>
                </c:pt>
                <c:pt idx="61">
                  <c:v>13.38</c:v>
                </c:pt>
                <c:pt idx="62">
                  <c:v>13.01</c:v>
                </c:pt>
                <c:pt idx="63">
                  <c:v>12.72</c:v>
                </c:pt>
                <c:pt idx="64">
                  <c:v>12.37</c:v>
                </c:pt>
                <c:pt idx="65">
                  <c:v>12.15</c:v>
                </c:pt>
                <c:pt idx="66">
                  <c:v>11.92</c:v>
                </c:pt>
                <c:pt idx="67">
                  <c:v>11.3</c:v>
                </c:pt>
                <c:pt idx="68">
                  <c:v>11.04</c:v>
                </c:pt>
                <c:pt idx="69">
                  <c:v>10.78</c:v>
                </c:pt>
                <c:pt idx="70">
                  <c:v>9.82</c:v>
                </c:pt>
                <c:pt idx="71">
                  <c:v>8.82</c:v>
                </c:pt>
                <c:pt idx="72">
                  <c:v>8.25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CF-4A44-B134-C7E62048E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2205568"/>
        <c:axId val="613283664"/>
      </c:scatterChart>
      <c:valAx>
        <c:axId val="1442205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3283664"/>
        <c:crosses val="autoZero"/>
        <c:crossBetween val="midCat"/>
      </c:valAx>
      <c:valAx>
        <c:axId val="61328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2205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Discharge</a:t>
            </a:r>
            <a:r>
              <a:rPr lang="en-US" baseline="0"/>
              <a:t> of a Quad Cell Battery (3B0036)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4"/>
              <c:layout>
                <c:manualLayout>
                  <c:x val="-2.7777777777777804E-2"/>
                  <c:y val="-1.554260202739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E-4E19-A1F1-BEACBE4BED20}"/>
                </c:ext>
              </c:extLst>
            </c:dLbl>
            <c:dLbl>
              <c:idx val="21"/>
              <c:layout>
                <c:manualLayout>
                  <c:x val="-2.6315789473684209E-2"/>
                  <c:y val="-6.6611151545964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E-4E19-A1F1-BEACBE4BED20}"/>
                </c:ext>
              </c:extLst>
            </c:dLbl>
            <c:dLbl>
              <c:idx val="30"/>
              <c:layout>
                <c:manualLayout>
                  <c:x val="-2.7777777777777776E-2"/>
                  <c:y val="1.332223030919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E-4E19-A1F1-BEACBE4BED20}"/>
                </c:ext>
              </c:extLst>
            </c:dLbl>
            <c:dLbl>
              <c:idx val="36"/>
              <c:layout>
                <c:manualLayout>
                  <c:x val="-2.4853801169590697E-2"/>
                  <c:y val="1.11018585909940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AE-4E19-A1F1-BEACBE4BED20}"/>
                </c:ext>
              </c:extLst>
            </c:dLbl>
            <c:dLbl>
              <c:idx val="45"/>
              <c:layout>
                <c:manualLayout>
                  <c:x val="-2.9239766081871451E-2"/>
                  <c:y val="1.332223030919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AE-4E19-A1F1-BEACBE4BED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Raw!$B$4:$B$74</c:f>
              <c:numCache>
                <c:formatCode>General</c:formatCode>
                <c:ptCount val="7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</c:numCache>
            </c:numRef>
          </c:xVal>
          <c:yVal>
            <c:numRef>
              <c:f>Raw!$C$4:$C$74</c:f>
              <c:numCache>
                <c:formatCode>0.00</c:formatCode>
                <c:ptCount val="71"/>
                <c:pt idx="0">
                  <c:v>13.81</c:v>
                </c:pt>
                <c:pt idx="1">
                  <c:v>13.57</c:v>
                </c:pt>
                <c:pt idx="2">
                  <c:v>13.5</c:v>
                </c:pt>
                <c:pt idx="3">
                  <c:v>13.51</c:v>
                </c:pt>
                <c:pt idx="4">
                  <c:v>13.51</c:v>
                </c:pt>
                <c:pt idx="5">
                  <c:v>13.51</c:v>
                </c:pt>
                <c:pt idx="6">
                  <c:v>13.51</c:v>
                </c:pt>
                <c:pt idx="7">
                  <c:v>13.5</c:v>
                </c:pt>
                <c:pt idx="8">
                  <c:v>13.49</c:v>
                </c:pt>
                <c:pt idx="9">
                  <c:v>13.49</c:v>
                </c:pt>
                <c:pt idx="10">
                  <c:v>13.49</c:v>
                </c:pt>
                <c:pt idx="11">
                  <c:v>13.49</c:v>
                </c:pt>
                <c:pt idx="12">
                  <c:v>13.49</c:v>
                </c:pt>
                <c:pt idx="13">
                  <c:v>13.5</c:v>
                </c:pt>
                <c:pt idx="14">
                  <c:v>13.73</c:v>
                </c:pt>
                <c:pt idx="15">
                  <c:v>13.44</c:v>
                </c:pt>
                <c:pt idx="16">
                  <c:v>13.52</c:v>
                </c:pt>
                <c:pt idx="17">
                  <c:v>13.56</c:v>
                </c:pt>
                <c:pt idx="18">
                  <c:v>13.58</c:v>
                </c:pt>
                <c:pt idx="19">
                  <c:v>13.6</c:v>
                </c:pt>
                <c:pt idx="20">
                  <c:v>13.61</c:v>
                </c:pt>
                <c:pt idx="21">
                  <c:v>13.85</c:v>
                </c:pt>
                <c:pt idx="22">
                  <c:v>13.53</c:v>
                </c:pt>
                <c:pt idx="23">
                  <c:v>13.59</c:v>
                </c:pt>
                <c:pt idx="24">
                  <c:v>13.63</c:v>
                </c:pt>
                <c:pt idx="25">
                  <c:v>13.66</c:v>
                </c:pt>
                <c:pt idx="26">
                  <c:v>13.68</c:v>
                </c:pt>
                <c:pt idx="27">
                  <c:v>13.71</c:v>
                </c:pt>
                <c:pt idx="28">
                  <c:v>13.75</c:v>
                </c:pt>
                <c:pt idx="29">
                  <c:v>13.78</c:v>
                </c:pt>
                <c:pt idx="30">
                  <c:v>13.4</c:v>
                </c:pt>
                <c:pt idx="31">
                  <c:v>13.46</c:v>
                </c:pt>
                <c:pt idx="32">
                  <c:v>13.61</c:v>
                </c:pt>
                <c:pt idx="33">
                  <c:v>13.79</c:v>
                </c:pt>
                <c:pt idx="34">
                  <c:v>13.9</c:v>
                </c:pt>
                <c:pt idx="35">
                  <c:v>13.9</c:v>
                </c:pt>
                <c:pt idx="36">
                  <c:v>13.35</c:v>
                </c:pt>
                <c:pt idx="37">
                  <c:v>13.39</c:v>
                </c:pt>
                <c:pt idx="38">
                  <c:v>13.54</c:v>
                </c:pt>
                <c:pt idx="39">
                  <c:v>13.67</c:v>
                </c:pt>
                <c:pt idx="40">
                  <c:v>13.86</c:v>
                </c:pt>
                <c:pt idx="41">
                  <c:v>13.85</c:v>
                </c:pt>
                <c:pt idx="42">
                  <c:v>13.83</c:v>
                </c:pt>
                <c:pt idx="43">
                  <c:v>13.88</c:v>
                </c:pt>
                <c:pt idx="44">
                  <c:v>13.78</c:v>
                </c:pt>
                <c:pt idx="45">
                  <c:v>13.4</c:v>
                </c:pt>
                <c:pt idx="46">
                  <c:v>13.77</c:v>
                </c:pt>
                <c:pt idx="47">
                  <c:v>13.9</c:v>
                </c:pt>
                <c:pt idx="48">
                  <c:v>13.97</c:v>
                </c:pt>
                <c:pt idx="49">
                  <c:v>13.94</c:v>
                </c:pt>
                <c:pt idx="50">
                  <c:v>13.85</c:v>
                </c:pt>
                <c:pt idx="51">
                  <c:v>13.78</c:v>
                </c:pt>
                <c:pt idx="52">
                  <c:v>13.76</c:v>
                </c:pt>
                <c:pt idx="53">
                  <c:v>13.73</c:v>
                </c:pt>
                <c:pt idx="54">
                  <c:v>13.66</c:v>
                </c:pt>
                <c:pt idx="55">
                  <c:v>13.61</c:v>
                </c:pt>
                <c:pt idx="56">
                  <c:v>13.59</c:v>
                </c:pt>
                <c:pt idx="57">
                  <c:v>13.57</c:v>
                </c:pt>
                <c:pt idx="58">
                  <c:v>13.52</c:v>
                </c:pt>
                <c:pt idx="59">
                  <c:v>13.38</c:v>
                </c:pt>
                <c:pt idx="60">
                  <c:v>13.01</c:v>
                </c:pt>
                <c:pt idx="61">
                  <c:v>12.72</c:v>
                </c:pt>
                <c:pt idx="62">
                  <c:v>12.37</c:v>
                </c:pt>
                <c:pt idx="63">
                  <c:v>12.15</c:v>
                </c:pt>
                <c:pt idx="64">
                  <c:v>11.92</c:v>
                </c:pt>
                <c:pt idx="65">
                  <c:v>11.3</c:v>
                </c:pt>
                <c:pt idx="66">
                  <c:v>11.04</c:v>
                </c:pt>
                <c:pt idx="67">
                  <c:v>10.78</c:v>
                </c:pt>
                <c:pt idx="68">
                  <c:v>9.82</c:v>
                </c:pt>
                <c:pt idx="69">
                  <c:v>8.82</c:v>
                </c:pt>
                <c:pt idx="70">
                  <c:v>8.25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AE-4E19-A1F1-BEACBE4BE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5325216"/>
        <c:axId val="1494799776"/>
      </c:scatterChart>
      <c:scatterChart>
        <c:scatterStyle val="lineMarker"/>
        <c:varyColors val="0"/>
        <c:ser>
          <c:idx val="2"/>
          <c:order val="1"/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xVal>
            <c:numRef>
              <c:f>Raw!$B$4:$B$74</c:f>
              <c:numCache>
                <c:formatCode>General</c:formatCode>
                <c:ptCount val="7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</c:numCache>
            </c:numRef>
          </c:xVal>
          <c:yVal>
            <c:numRef>
              <c:f>Raw!$U$4:$U$76</c:f>
              <c:numCache>
                <c:formatCode>0.0</c:formatCode>
                <c:ptCount val="73"/>
                <c:pt idx="0">
                  <c:v>22.8</c:v>
                </c:pt>
                <c:pt idx="1">
                  <c:v>24.6</c:v>
                </c:pt>
                <c:pt idx="2">
                  <c:v>25.9</c:v>
                </c:pt>
                <c:pt idx="3">
                  <c:v>26.8</c:v>
                </c:pt>
                <c:pt idx="4">
                  <c:v>27.3</c:v>
                </c:pt>
                <c:pt idx="5">
                  <c:v>27.8</c:v>
                </c:pt>
                <c:pt idx="6">
                  <c:v>28</c:v>
                </c:pt>
                <c:pt idx="7">
                  <c:v>28.7</c:v>
                </c:pt>
                <c:pt idx="8">
                  <c:v>28.9</c:v>
                </c:pt>
                <c:pt idx="9">
                  <c:v>29.1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29.7</c:v>
                </c:pt>
                <c:pt idx="14">
                  <c:v>23.4</c:v>
                </c:pt>
                <c:pt idx="15">
                  <c:v>27.1</c:v>
                </c:pt>
                <c:pt idx="16">
                  <c:v>28.8</c:v>
                </c:pt>
                <c:pt idx="17">
                  <c:v>29.9</c:v>
                </c:pt>
                <c:pt idx="18">
                  <c:v>30.1</c:v>
                </c:pt>
                <c:pt idx="19">
                  <c:v>30.4</c:v>
                </c:pt>
                <c:pt idx="20">
                  <c:v>30.4</c:v>
                </c:pt>
                <c:pt idx="21">
                  <c:v>25.7</c:v>
                </c:pt>
                <c:pt idx="22">
                  <c:v>28.2</c:v>
                </c:pt>
                <c:pt idx="23">
                  <c:v>29.2</c:v>
                </c:pt>
                <c:pt idx="24">
                  <c:v>30.4</c:v>
                </c:pt>
                <c:pt idx="25">
                  <c:v>30.7</c:v>
                </c:pt>
                <c:pt idx="26">
                  <c:v>31.2</c:v>
                </c:pt>
                <c:pt idx="27">
                  <c:v>31.2</c:v>
                </c:pt>
                <c:pt idx="28">
                  <c:v>31.2</c:v>
                </c:pt>
                <c:pt idx="29">
                  <c:v>31.3</c:v>
                </c:pt>
                <c:pt idx="30">
                  <c:v>21.8</c:v>
                </c:pt>
                <c:pt idx="31">
                  <c:v>28.2</c:v>
                </c:pt>
                <c:pt idx="32">
                  <c:v>30.1</c:v>
                </c:pt>
                <c:pt idx="33">
                  <c:v>30.8</c:v>
                </c:pt>
                <c:pt idx="34">
                  <c:v>30.9</c:v>
                </c:pt>
                <c:pt idx="35">
                  <c:v>31</c:v>
                </c:pt>
                <c:pt idx="36">
                  <c:v>24</c:v>
                </c:pt>
                <c:pt idx="37">
                  <c:v>27.6</c:v>
                </c:pt>
                <c:pt idx="38">
                  <c:v>29.6</c:v>
                </c:pt>
                <c:pt idx="39">
                  <c:v>30.3</c:v>
                </c:pt>
                <c:pt idx="40">
                  <c:v>30.7</c:v>
                </c:pt>
                <c:pt idx="41">
                  <c:v>30.9</c:v>
                </c:pt>
                <c:pt idx="42">
                  <c:v>30.9</c:v>
                </c:pt>
                <c:pt idx="43">
                  <c:v>31.1</c:v>
                </c:pt>
                <c:pt idx="44">
                  <c:v>31.4</c:v>
                </c:pt>
                <c:pt idx="45">
                  <c:v>23.9</c:v>
                </c:pt>
                <c:pt idx="46">
                  <c:v>27.6</c:v>
                </c:pt>
                <c:pt idx="47">
                  <c:v>29.5</c:v>
                </c:pt>
                <c:pt idx="48">
                  <c:v>30.3</c:v>
                </c:pt>
                <c:pt idx="49">
                  <c:v>30.7</c:v>
                </c:pt>
                <c:pt idx="50">
                  <c:v>30.8</c:v>
                </c:pt>
                <c:pt idx="51">
                  <c:v>30.8</c:v>
                </c:pt>
                <c:pt idx="52">
                  <c:v>31.1</c:v>
                </c:pt>
                <c:pt idx="53">
                  <c:v>31.5</c:v>
                </c:pt>
                <c:pt idx="54">
                  <c:v>32</c:v>
                </c:pt>
                <c:pt idx="55">
                  <c:v>32.6</c:v>
                </c:pt>
                <c:pt idx="56">
                  <c:v>33.4</c:v>
                </c:pt>
                <c:pt idx="57">
                  <c:v>33.9</c:v>
                </c:pt>
                <c:pt idx="58">
                  <c:v>35.200000000000003</c:v>
                </c:pt>
                <c:pt idx="59">
                  <c:v>36</c:v>
                </c:pt>
                <c:pt idx="60">
                  <c:v>36.4</c:v>
                </c:pt>
                <c:pt idx="61">
                  <c:v>36.9</c:v>
                </c:pt>
                <c:pt idx="62">
                  <c:v>37.299999999999997</c:v>
                </c:pt>
                <c:pt idx="63">
                  <c:v>37.1</c:v>
                </c:pt>
                <c:pt idx="64">
                  <c:v>37.1</c:v>
                </c:pt>
                <c:pt idx="65">
                  <c:v>36.1</c:v>
                </c:pt>
                <c:pt idx="66">
                  <c:v>34.799999999999997</c:v>
                </c:pt>
                <c:pt idx="67">
                  <c:v>34.299999999999997</c:v>
                </c:pt>
                <c:pt idx="68">
                  <c:v>32.799999999999997</c:v>
                </c:pt>
                <c:pt idx="69">
                  <c:v>32.4</c:v>
                </c:pt>
                <c:pt idx="70">
                  <c:v>32.4</c:v>
                </c:pt>
                <c:pt idx="71">
                  <c:v>33.299999999999997</c:v>
                </c:pt>
                <c:pt idx="72">
                  <c:v>34.200000000000003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FA-4818-A41B-3AB508FD6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2441023"/>
        <c:axId val="1392440607"/>
      </c:scatterChart>
      <c:valAx>
        <c:axId val="1495325216"/>
        <c:scaling>
          <c:orientation val="minMax"/>
          <c:max val="7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Sample</a:t>
                </a:r>
                <a:r>
                  <a:rPr lang="en-US" baseline="0"/>
                  <a:t> Number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4799776"/>
        <c:crosses val="autoZero"/>
        <c:crossBetween val="midCat"/>
        <c:majorUnit val="4"/>
      </c:valAx>
      <c:valAx>
        <c:axId val="1494799776"/>
        <c:scaling>
          <c:orientation val="minMax"/>
          <c:max val="14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Battery</a:t>
                </a:r>
                <a:r>
                  <a:rPr lang="en-US" baseline="0"/>
                  <a:t> Volts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325216"/>
        <c:crosses val="autoZero"/>
        <c:crossBetween val="midCat"/>
      </c:valAx>
      <c:valAx>
        <c:axId val="1392440607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Battery Temperature</a:t>
                </a:r>
                <a:r>
                  <a:rPr lang="en-US" baseline="0"/>
                  <a:t> (degC)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92441023"/>
        <c:crosses val="max"/>
        <c:crossBetween val="midCat"/>
      </c:valAx>
      <c:valAx>
        <c:axId val="139244102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244060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Smoothed!$B$4:$B$74</c:f>
              <c:numCache>
                <c:formatCode>General</c:formatCode>
                <c:ptCount val="7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</c:numCache>
            </c:numRef>
          </c:xVal>
          <c:yVal>
            <c:numRef>
              <c:f>Smoothed!$C$4:$C$74</c:f>
              <c:numCache>
                <c:formatCode>0.00</c:formatCode>
                <c:ptCount val="71"/>
                <c:pt idx="0">
                  <c:v>13.81</c:v>
                </c:pt>
                <c:pt idx="1">
                  <c:v>13.57</c:v>
                </c:pt>
                <c:pt idx="2">
                  <c:v>13.5</c:v>
                </c:pt>
                <c:pt idx="3">
                  <c:v>13.51</c:v>
                </c:pt>
                <c:pt idx="4">
                  <c:v>13.51</c:v>
                </c:pt>
                <c:pt idx="5">
                  <c:v>13.51</c:v>
                </c:pt>
                <c:pt idx="6">
                  <c:v>13.51</c:v>
                </c:pt>
                <c:pt idx="7">
                  <c:v>13.5</c:v>
                </c:pt>
                <c:pt idx="8">
                  <c:v>13.49</c:v>
                </c:pt>
                <c:pt idx="9">
                  <c:v>13.49</c:v>
                </c:pt>
                <c:pt idx="10">
                  <c:v>13.49</c:v>
                </c:pt>
                <c:pt idx="11">
                  <c:v>13.49</c:v>
                </c:pt>
                <c:pt idx="12">
                  <c:v>13.49</c:v>
                </c:pt>
                <c:pt idx="13">
                  <c:v>13.5</c:v>
                </c:pt>
                <c:pt idx="14">
                  <c:v>13.51</c:v>
                </c:pt>
                <c:pt idx="15">
                  <c:v>13.51</c:v>
                </c:pt>
                <c:pt idx="16">
                  <c:v>13.52</c:v>
                </c:pt>
                <c:pt idx="17">
                  <c:v>13.56</c:v>
                </c:pt>
                <c:pt idx="18">
                  <c:v>13.58</c:v>
                </c:pt>
                <c:pt idx="19">
                  <c:v>13.6</c:v>
                </c:pt>
                <c:pt idx="20">
                  <c:v>13.61</c:v>
                </c:pt>
                <c:pt idx="21">
                  <c:v>13.6</c:v>
                </c:pt>
                <c:pt idx="22">
                  <c:v>13.6</c:v>
                </c:pt>
                <c:pt idx="23">
                  <c:v>13.59</c:v>
                </c:pt>
                <c:pt idx="24">
                  <c:v>13.63</c:v>
                </c:pt>
                <c:pt idx="25">
                  <c:v>13.66</c:v>
                </c:pt>
                <c:pt idx="26">
                  <c:v>13.68</c:v>
                </c:pt>
                <c:pt idx="27">
                  <c:v>13.71</c:v>
                </c:pt>
                <c:pt idx="28">
                  <c:v>13.75</c:v>
                </c:pt>
                <c:pt idx="29">
                  <c:v>13.78</c:v>
                </c:pt>
                <c:pt idx="30">
                  <c:v>13.78</c:v>
                </c:pt>
                <c:pt idx="31">
                  <c:v>13.79</c:v>
                </c:pt>
                <c:pt idx="32">
                  <c:v>13.8</c:v>
                </c:pt>
                <c:pt idx="33">
                  <c:v>13.79</c:v>
                </c:pt>
                <c:pt idx="34">
                  <c:v>13.84</c:v>
                </c:pt>
                <c:pt idx="35">
                  <c:v>13.9</c:v>
                </c:pt>
                <c:pt idx="36">
                  <c:v>13.89</c:v>
                </c:pt>
                <c:pt idx="37">
                  <c:v>13.88</c:v>
                </c:pt>
                <c:pt idx="38">
                  <c:v>13.88</c:v>
                </c:pt>
                <c:pt idx="39">
                  <c:v>13.87</c:v>
                </c:pt>
                <c:pt idx="40">
                  <c:v>13.86</c:v>
                </c:pt>
                <c:pt idx="41">
                  <c:v>13.85</c:v>
                </c:pt>
                <c:pt idx="42">
                  <c:v>13.83</c:v>
                </c:pt>
                <c:pt idx="43">
                  <c:v>13.81</c:v>
                </c:pt>
                <c:pt idx="44">
                  <c:v>13.78</c:v>
                </c:pt>
                <c:pt idx="45">
                  <c:v>13.78</c:v>
                </c:pt>
                <c:pt idx="46">
                  <c:v>13.79</c:v>
                </c:pt>
                <c:pt idx="47">
                  <c:v>13.8</c:v>
                </c:pt>
                <c:pt idx="48">
                  <c:v>13.81</c:v>
                </c:pt>
                <c:pt idx="49">
                  <c:v>13.8</c:v>
                </c:pt>
                <c:pt idx="50">
                  <c:v>13.79</c:v>
                </c:pt>
                <c:pt idx="51">
                  <c:v>13.78</c:v>
                </c:pt>
                <c:pt idx="52">
                  <c:v>13.76</c:v>
                </c:pt>
                <c:pt idx="53">
                  <c:v>13.73</c:v>
                </c:pt>
                <c:pt idx="54">
                  <c:v>13.66</c:v>
                </c:pt>
                <c:pt idx="55">
                  <c:v>13.61</c:v>
                </c:pt>
                <c:pt idx="56">
                  <c:v>13.59</c:v>
                </c:pt>
                <c:pt idx="57">
                  <c:v>13.57</c:v>
                </c:pt>
                <c:pt idx="58">
                  <c:v>13.52</c:v>
                </c:pt>
                <c:pt idx="59">
                  <c:v>13.38</c:v>
                </c:pt>
                <c:pt idx="60">
                  <c:v>13.01</c:v>
                </c:pt>
                <c:pt idx="61">
                  <c:v>12.72</c:v>
                </c:pt>
                <c:pt idx="62">
                  <c:v>12.37</c:v>
                </c:pt>
                <c:pt idx="63">
                  <c:v>12.15</c:v>
                </c:pt>
                <c:pt idx="64">
                  <c:v>11.92</c:v>
                </c:pt>
                <c:pt idx="65">
                  <c:v>11.3</c:v>
                </c:pt>
                <c:pt idx="66">
                  <c:v>11.04</c:v>
                </c:pt>
                <c:pt idx="67">
                  <c:v>10.78</c:v>
                </c:pt>
                <c:pt idx="68">
                  <c:v>9.82</c:v>
                </c:pt>
                <c:pt idx="69">
                  <c:v>8.82</c:v>
                </c:pt>
                <c:pt idx="70">
                  <c:v>8.25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73C-4E28-9CB9-11C8C01B4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5325216"/>
        <c:axId val="1494799776"/>
      </c:scatterChart>
      <c:valAx>
        <c:axId val="149532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4799776"/>
        <c:crosses val="autoZero"/>
        <c:crossBetween val="midCat"/>
      </c:valAx>
      <c:valAx>
        <c:axId val="1494799776"/>
        <c:scaling>
          <c:orientation val="minMax"/>
          <c:max val="14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53252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B1A1ED-E4AA-4D9C-88FE-7B514D265751}">
  <sheetPr/>
  <sheetViews>
    <sheetView zoomScale="16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6574" cy="629120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2B7C0E-5A91-4ADA-857A-C3F1ADF89A8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2</xdr:row>
      <xdr:rowOff>4761</xdr:rowOff>
    </xdr:from>
    <xdr:to>
      <xdr:col>18</xdr:col>
      <xdr:colOff>171450</xdr:colOff>
      <xdr:row>32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8778815-DC91-4E9A-8114-6B7A05C061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29</xdr:row>
      <xdr:rowOff>138111</xdr:rowOff>
    </xdr:from>
    <xdr:to>
      <xdr:col>18</xdr:col>
      <xdr:colOff>304800</xdr:colOff>
      <xdr:row>59</xdr:row>
      <xdr:rowOff>142874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6A259C6-D6A2-4BAD-BAC8-C3C7A8456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29E20-5E15-4855-A3F3-7CF65C0E4120}">
  <dimension ref="A2:R81"/>
  <sheetViews>
    <sheetView tabSelected="1" topLeftCell="A49" workbookViewId="0">
      <selection activeCell="O16" sqref="O16"/>
    </sheetView>
  </sheetViews>
  <sheetFormatPr defaultRowHeight="15" x14ac:dyDescent="0.25"/>
  <cols>
    <col min="16" max="16" width="15.42578125" customWidth="1"/>
  </cols>
  <sheetData>
    <row r="2" spans="1:16" x14ac:dyDescent="0.25">
      <c r="A2" s="17" t="s">
        <v>0</v>
      </c>
      <c r="B2" s="17" t="s">
        <v>4</v>
      </c>
      <c r="C2" s="17" t="s">
        <v>9</v>
      </c>
      <c r="D2" s="17" t="s">
        <v>1</v>
      </c>
      <c r="E2" s="17" t="s">
        <v>2</v>
      </c>
      <c r="F2" s="17" t="s">
        <v>3</v>
      </c>
      <c r="G2" s="17" t="s">
        <v>5</v>
      </c>
      <c r="H2" s="17" t="s">
        <v>11</v>
      </c>
      <c r="I2" s="17" t="s">
        <v>12</v>
      </c>
      <c r="J2" s="17" t="s">
        <v>6</v>
      </c>
      <c r="K2" s="17" t="s">
        <v>58</v>
      </c>
      <c r="L2" s="17" t="s">
        <v>7</v>
      </c>
      <c r="M2" s="17" t="s">
        <v>8</v>
      </c>
      <c r="N2" s="17" t="s">
        <v>8</v>
      </c>
      <c r="O2" s="17" t="s">
        <v>56</v>
      </c>
      <c r="P2" s="17" t="s">
        <v>59</v>
      </c>
    </row>
    <row r="3" spans="1:16" x14ac:dyDescent="0.25">
      <c r="A3" s="3">
        <v>0.5</v>
      </c>
      <c r="B3" s="4">
        <v>1</v>
      </c>
      <c r="C3" s="4">
        <v>0</v>
      </c>
      <c r="D3" s="5">
        <v>13.81</v>
      </c>
      <c r="E3" s="8">
        <v>1.0760000000000001</v>
      </c>
      <c r="F3" s="11">
        <v>22.8</v>
      </c>
      <c r="G3" s="5">
        <f>D3/4</f>
        <v>3.4525000000000001</v>
      </c>
      <c r="H3" s="4"/>
      <c r="I3" s="4"/>
      <c r="J3" s="5">
        <f>D3*E3</f>
        <v>14.859560000000002</v>
      </c>
      <c r="K3" s="4"/>
      <c r="L3" s="4"/>
      <c r="M3" s="4"/>
      <c r="N3" s="4"/>
      <c r="O3" s="4"/>
      <c r="P3" s="4"/>
    </row>
    <row r="4" spans="1:16" x14ac:dyDescent="0.25">
      <c r="A4" s="3">
        <v>0.51041666666666663</v>
      </c>
      <c r="B4" s="4">
        <f>B3+1</f>
        <v>2</v>
      </c>
      <c r="C4" s="4">
        <v>1</v>
      </c>
      <c r="D4" s="5">
        <v>13.57</v>
      </c>
      <c r="E4" s="8">
        <v>1.0589999999999999</v>
      </c>
      <c r="F4" s="11">
        <v>24.6</v>
      </c>
      <c r="G4" s="5">
        <f t="shared" ref="G4:G67" si="0">D4/4</f>
        <v>3.3925000000000001</v>
      </c>
      <c r="H4" s="3">
        <f>A4-A3</f>
        <v>1.041666666666663E-2</v>
      </c>
      <c r="I4" s="4"/>
      <c r="J4" s="5">
        <f t="shared" ref="J4:J67" si="1">D4*E4</f>
        <v>14.37063</v>
      </c>
      <c r="K4" s="4"/>
      <c r="L4" s="8">
        <f>SUM(E3:E4)/2</f>
        <v>1.0674999999999999</v>
      </c>
      <c r="M4" s="8">
        <f>L4*0.25</f>
        <v>0.26687499999999997</v>
      </c>
      <c r="N4" s="8"/>
      <c r="O4" s="3"/>
      <c r="P4" s="4"/>
    </row>
    <row r="5" spans="1:16" x14ac:dyDescent="0.25">
      <c r="A5" s="3">
        <v>0.52083333333333337</v>
      </c>
      <c r="B5" s="4">
        <f t="shared" ref="B5:B32" si="2">B4+1</f>
        <v>3</v>
      </c>
      <c r="C5" s="4">
        <v>2</v>
      </c>
      <c r="D5" s="5">
        <v>13.5</v>
      </c>
      <c r="E5" s="8">
        <v>1.0529999999999999</v>
      </c>
      <c r="F5" s="11">
        <v>25.9</v>
      </c>
      <c r="G5" s="5">
        <f t="shared" si="0"/>
        <v>3.375</v>
      </c>
      <c r="H5" s="3">
        <f t="shared" ref="H5:H32" si="3">A5-A4</f>
        <v>1.0416666666666741E-2</v>
      </c>
      <c r="I5" s="4"/>
      <c r="J5" s="5">
        <f t="shared" si="1"/>
        <v>14.215499999999999</v>
      </c>
      <c r="K5" s="4"/>
      <c r="L5" s="8">
        <f>SUM(E4:E5)/2</f>
        <v>1.056</v>
      </c>
      <c r="M5" s="8">
        <f t="shared" ref="M5:M9" si="4">L5*0.25</f>
        <v>0.26400000000000001</v>
      </c>
      <c r="N5" s="8"/>
      <c r="O5" s="4"/>
      <c r="P5" s="4"/>
    </row>
    <row r="6" spans="1:16" x14ac:dyDescent="0.25">
      <c r="A6" s="3">
        <v>0.53125</v>
      </c>
      <c r="B6" s="4">
        <f t="shared" si="2"/>
        <v>4</v>
      </c>
      <c r="C6" s="4">
        <v>3</v>
      </c>
      <c r="D6" s="5">
        <v>13.51</v>
      </c>
      <c r="E6" s="8">
        <v>1.054</v>
      </c>
      <c r="F6" s="11">
        <v>26.8</v>
      </c>
      <c r="G6" s="5">
        <f t="shared" si="0"/>
        <v>3.3774999999999999</v>
      </c>
      <c r="H6" s="3">
        <f t="shared" si="3"/>
        <v>1.041666666666663E-2</v>
      </c>
      <c r="I6" s="4"/>
      <c r="J6" s="5">
        <f t="shared" si="1"/>
        <v>14.23954</v>
      </c>
      <c r="K6" s="4"/>
      <c r="L6" s="8">
        <f t="shared" ref="L6:L69" si="5">SUM(E5:E6)/2</f>
        <v>1.0535000000000001</v>
      </c>
      <c r="M6" s="8">
        <f t="shared" si="4"/>
        <v>0.26337500000000003</v>
      </c>
      <c r="N6" s="8"/>
      <c r="O6" s="4"/>
      <c r="P6" s="4"/>
    </row>
    <row r="7" spans="1:16" x14ac:dyDescent="0.25">
      <c r="A7" s="3">
        <v>0.54166666666666663</v>
      </c>
      <c r="B7" s="4">
        <f t="shared" si="2"/>
        <v>5</v>
      </c>
      <c r="C7" s="4">
        <v>4</v>
      </c>
      <c r="D7" s="5">
        <v>13.51</v>
      </c>
      <c r="E7" s="8">
        <v>1.054</v>
      </c>
      <c r="F7" s="11">
        <v>27.3</v>
      </c>
      <c r="G7" s="5">
        <f t="shared" si="0"/>
        <v>3.3774999999999999</v>
      </c>
      <c r="H7" s="3">
        <f t="shared" si="3"/>
        <v>1.041666666666663E-2</v>
      </c>
      <c r="I7" s="4"/>
      <c r="J7" s="5">
        <f t="shared" si="1"/>
        <v>14.23954</v>
      </c>
      <c r="K7" s="4"/>
      <c r="L7" s="8">
        <f t="shared" si="5"/>
        <v>1.054</v>
      </c>
      <c r="M7" s="8">
        <f t="shared" si="4"/>
        <v>0.26350000000000001</v>
      </c>
      <c r="N7" s="8"/>
      <c r="O7" s="4"/>
      <c r="P7" s="4"/>
    </row>
    <row r="8" spans="1:16" x14ac:dyDescent="0.25">
      <c r="A8" s="3">
        <v>0.55208333333333337</v>
      </c>
      <c r="B8" s="4">
        <f t="shared" si="2"/>
        <v>6</v>
      </c>
      <c r="C8" s="4">
        <v>5</v>
      </c>
      <c r="D8" s="5">
        <v>13.51</v>
      </c>
      <c r="E8" s="8">
        <v>1.054</v>
      </c>
      <c r="F8" s="11">
        <v>27.8</v>
      </c>
      <c r="G8" s="5">
        <f t="shared" si="0"/>
        <v>3.3774999999999999</v>
      </c>
      <c r="H8" s="3">
        <f t="shared" si="3"/>
        <v>1.0416666666666741E-2</v>
      </c>
      <c r="I8" s="4"/>
      <c r="J8" s="5">
        <f t="shared" si="1"/>
        <v>14.23954</v>
      </c>
      <c r="K8" s="4"/>
      <c r="L8" s="8">
        <f t="shared" si="5"/>
        <v>1.054</v>
      </c>
      <c r="M8" s="8">
        <f t="shared" si="4"/>
        <v>0.26350000000000001</v>
      </c>
      <c r="N8" s="8"/>
      <c r="O8" s="4"/>
      <c r="P8" s="4"/>
    </row>
    <row r="9" spans="1:16" x14ac:dyDescent="0.25">
      <c r="A9" s="3">
        <v>0.5625</v>
      </c>
      <c r="B9" s="4">
        <f t="shared" si="2"/>
        <v>7</v>
      </c>
      <c r="C9" s="4">
        <v>6</v>
      </c>
      <c r="D9" s="5">
        <v>13.51</v>
      </c>
      <c r="E9" s="8">
        <v>1.054</v>
      </c>
      <c r="F9" s="11">
        <v>28</v>
      </c>
      <c r="G9" s="5">
        <f t="shared" si="0"/>
        <v>3.3774999999999999</v>
      </c>
      <c r="H9" s="3">
        <f t="shared" si="3"/>
        <v>1.041666666666663E-2</v>
      </c>
      <c r="I9" s="4"/>
      <c r="J9" s="5">
        <f t="shared" si="1"/>
        <v>14.23954</v>
      </c>
      <c r="K9" s="4"/>
      <c r="L9" s="8">
        <f t="shared" si="5"/>
        <v>1.054</v>
      </c>
      <c r="M9" s="8">
        <f t="shared" si="4"/>
        <v>0.26350000000000001</v>
      </c>
      <c r="N9" s="8"/>
      <c r="O9" s="4"/>
      <c r="P9" s="4"/>
    </row>
    <row r="10" spans="1:16" x14ac:dyDescent="0.25">
      <c r="A10" s="3">
        <v>0.58333333333333337</v>
      </c>
      <c r="B10" s="4">
        <f t="shared" si="2"/>
        <v>8</v>
      </c>
      <c r="C10" s="4">
        <v>8</v>
      </c>
      <c r="D10" s="5">
        <v>13.5</v>
      </c>
      <c r="E10" s="8">
        <v>1.0529999999999999</v>
      </c>
      <c r="F10" s="11">
        <v>28.7</v>
      </c>
      <c r="G10" s="5">
        <f t="shared" si="0"/>
        <v>3.375</v>
      </c>
      <c r="H10" s="3">
        <f t="shared" si="3"/>
        <v>2.083333333333337E-2</v>
      </c>
      <c r="I10" s="4"/>
      <c r="J10" s="5">
        <f t="shared" si="1"/>
        <v>14.215499999999999</v>
      </c>
      <c r="K10" s="4"/>
      <c r="L10" s="8">
        <f t="shared" si="5"/>
        <v>1.0535000000000001</v>
      </c>
      <c r="M10" s="8">
        <f>L10*0.5</f>
        <v>0.52675000000000005</v>
      </c>
      <c r="N10" s="8"/>
      <c r="O10" s="4"/>
      <c r="P10" s="4"/>
    </row>
    <row r="11" spans="1:16" x14ac:dyDescent="0.25">
      <c r="A11" s="3">
        <v>0.60416666666666663</v>
      </c>
      <c r="B11" s="4">
        <f t="shared" si="2"/>
        <v>9</v>
      </c>
      <c r="C11" s="4">
        <v>10</v>
      </c>
      <c r="D11" s="5">
        <v>13.49</v>
      </c>
      <c r="E11" s="8">
        <v>1.052</v>
      </c>
      <c r="F11" s="11">
        <v>28.9</v>
      </c>
      <c r="G11" s="5">
        <f t="shared" si="0"/>
        <v>3.3725000000000001</v>
      </c>
      <c r="H11" s="3">
        <f t="shared" si="3"/>
        <v>2.0833333333333259E-2</v>
      </c>
      <c r="I11" s="4"/>
      <c r="J11" s="5">
        <f t="shared" si="1"/>
        <v>14.19148</v>
      </c>
      <c r="K11" s="4"/>
      <c r="L11" s="8">
        <f t="shared" si="5"/>
        <v>1.0525</v>
      </c>
      <c r="M11" s="8">
        <f t="shared" ref="M11:M47" si="6">L11*0.5</f>
        <v>0.52625</v>
      </c>
      <c r="N11" s="8"/>
      <c r="O11" s="4"/>
      <c r="P11" s="4"/>
    </row>
    <row r="12" spans="1:16" x14ac:dyDescent="0.25">
      <c r="A12" s="3">
        <v>0.625</v>
      </c>
      <c r="B12" s="4">
        <f t="shared" si="2"/>
        <v>10</v>
      </c>
      <c r="C12" s="4">
        <v>12</v>
      </c>
      <c r="D12" s="5">
        <v>13.49</v>
      </c>
      <c r="E12" s="8">
        <v>1.052</v>
      </c>
      <c r="F12" s="11">
        <v>29.1</v>
      </c>
      <c r="G12" s="5">
        <f t="shared" si="0"/>
        <v>3.3725000000000001</v>
      </c>
      <c r="H12" s="3">
        <f t="shared" si="3"/>
        <v>2.083333333333337E-2</v>
      </c>
      <c r="I12" s="4"/>
      <c r="J12" s="5">
        <f t="shared" si="1"/>
        <v>14.19148</v>
      </c>
      <c r="K12" s="4"/>
      <c r="L12" s="8">
        <f t="shared" si="5"/>
        <v>1.052</v>
      </c>
      <c r="M12" s="8">
        <f t="shared" si="6"/>
        <v>0.52600000000000002</v>
      </c>
      <c r="N12" s="8"/>
      <c r="O12" s="4"/>
      <c r="P12" s="4"/>
    </row>
    <row r="13" spans="1:16" x14ac:dyDescent="0.25">
      <c r="A13" s="3">
        <v>0.64583333333333337</v>
      </c>
      <c r="B13" s="4">
        <f t="shared" si="2"/>
        <v>11</v>
      </c>
      <c r="C13" s="4">
        <v>14</v>
      </c>
      <c r="D13" s="5">
        <v>13.49</v>
      </c>
      <c r="E13" s="8">
        <v>1.052</v>
      </c>
      <c r="F13" s="11">
        <v>29.4</v>
      </c>
      <c r="G13" s="5">
        <f t="shared" si="0"/>
        <v>3.3725000000000001</v>
      </c>
      <c r="H13" s="3">
        <f t="shared" si="3"/>
        <v>2.083333333333337E-2</v>
      </c>
      <c r="I13" s="4"/>
      <c r="J13" s="5">
        <f t="shared" si="1"/>
        <v>14.19148</v>
      </c>
      <c r="K13" s="4"/>
      <c r="L13" s="8">
        <f t="shared" si="5"/>
        <v>1.052</v>
      </c>
      <c r="M13" s="8">
        <f t="shared" si="6"/>
        <v>0.52600000000000002</v>
      </c>
      <c r="N13" s="8"/>
      <c r="O13" s="4"/>
      <c r="P13" s="4"/>
    </row>
    <row r="14" spans="1:16" x14ac:dyDescent="0.25">
      <c r="A14" s="3">
        <v>0.66666666666666663</v>
      </c>
      <c r="B14" s="4">
        <f t="shared" si="2"/>
        <v>12</v>
      </c>
      <c r="C14" s="4">
        <v>16</v>
      </c>
      <c r="D14" s="5">
        <v>13.49</v>
      </c>
      <c r="E14" s="8">
        <v>1.052</v>
      </c>
      <c r="F14" s="11">
        <v>29.4</v>
      </c>
      <c r="G14" s="5">
        <f t="shared" si="0"/>
        <v>3.3725000000000001</v>
      </c>
      <c r="H14" s="3">
        <f t="shared" si="3"/>
        <v>2.0833333333333259E-2</v>
      </c>
      <c r="I14" s="4"/>
      <c r="J14" s="5">
        <f t="shared" si="1"/>
        <v>14.19148</v>
      </c>
      <c r="K14" s="4"/>
      <c r="L14" s="8">
        <f t="shared" si="5"/>
        <v>1.052</v>
      </c>
      <c r="M14" s="8">
        <f t="shared" si="6"/>
        <v>0.52600000000000002</v>
      </c>
      <c r="N14" s="8"/>
      <c r="O14" s="4"/>
      <c r="P14" s="4"/>
    </row>
    <row r="15" spans="1:16" x14ac:dyDescent="0.25">
      <c r="A15" s="3">
        <v>0.6875</v>
      </c>
      <c r="B15" s="4">
        <f t="shared" si="2"/>
        <v>13</v>
      </c>
      <c r="C15" s="4">
        <v>18</v>
      </c>
      <c r="D15" s="5">
        <v>13.49</v>
      </c>
      <c r="E15" s="8">
        <v>1.052</v>
      </c>
      <c r="F15" s="11">
        <v>29.5</v>
      </c>
      <c r="G15" s="5">
        <f t="shared" si="0"/>
        <v>3.3725000000000001</v>
      </c>
      <c r="H15" s="3">
        <f t="shared" si="3"/>
        <v>2.083333333333337E-2</v>
      </c>
      <c r="I15" s="4"/>
      <c r="J15" s="5">
        <f t="shared" si="1"/>
        <v>14.19148</v>
      </c>
      <c r="K15" s="4"/>
      <c r="L15" s="8">
        <f t="shared" si="5"/>
        <v>1.052</v>
      </c>
      <c r="M15" s="8">
        <f t="shared" si="6"/>
        <v>0.52600000000000002</v>
      </c>
      <c r="N15" s="8"/>
      <c r="O15" s="4"/>
      <c r="P15" s="4"/>
    </row>
    <row r="16" spans="1:16" x14ac:dyDescent="0.25">
      <c r="A16" s="3">
        <v>0.70833333333333337</v>
      </c>
      <c r="B16" s="4">
        <f t="shared" si="2"/>
        <v>14</v>
      </c>
      <c r="C16" s="4">
        <v>20</v>
      </c>
      <c r="D16" s="5">
        <v>13.5</v>
      </c>
      <c r="E16" s="8">
        <v>1.0529999999999999</v>
      </c>
      <c r="F16" s="11">
        <v>29.7</v>
      </c>
      <c r="G16" s="5">
        <f t="shared" si="0"/>
        <v>3.375</v>
      </c>
      <c r="H16" s="3">
        <f t="shared" si="3"/>
        <v>2.083333333333337E-2</v>
      </c>
      <c r="I16" s="3">
        <f>SUM(H4:H16)</f>
        <v>0.20833333333333337</v>
      </c>
      <c r="J16" s="5">
        <f t="shared" si="1"/>
        <v>14.215499999999999</v>
      </c>
      <c r="K16" s="4">
        <f>(SUM(D3:D16))/14</f>
        <v>13.526428571428573</v>
      </c>
      <c r="L16" s="8">
        <f t="shared" si="5"/>
        <v>1.0525</v>
      </c>
      <c r="M16" s="8">
        <f t="shared" si="6"/>
        <v>0.52625</v>
      </c>
      <c r="N16" s="8">
        <f>SUM(M4:M16)</f>
        <v>5.2679999999999998</v>
      </c>
      <c r="O16" s="4">
        <f>K16*N16</f>
        <v>71.257225714285724</v>
      </c>
      <c r="P16" s="4">
        <f>(K16*2)*N16</f>
        <v>142.51445142857145</v>
      </c>
    </row>
    <row r="17" spans="1:16" x14ac:dyDescent="0.25">
      <c r="A17" s="2">
        <v>0.35416666666666669</v>
      </c>
      <c r="B17" s="1">
        <f t="shared" si="2"/>
        <v>15</v>
      </c>
      <c r="C17" s="1">
        <v>82</v>
      </c>
      <c r="D17" s="6">
        <v>13.73</v>
      </c>
      <c r="E17" s="9">
        <v>1.071</v>
      </c>
      <c r="F17" s="12">
        <v>23.4</v>
      </c>
      <c r="G17" s="7">
        <f t="shared" si="0"/>
        <v>3.4325000000000001</v>
      </c>
      <c r="H17" s="2"/>
      <c r="I17" s="1"/>
      <c r="J17" s="7">
        <f t="shared" si="1"/>
        <v>14.704829999999999</v>
      </c>
      <c r="K17" s="1"/>
      <c r="L17" s="10"/>
      <c r="M17" s="10"/>
      <c r="N17" s="10"/>
      <c r="O17" s="1"/>
      <c r="P17" s="1"/>
    </row>
    <row r="18" spans="1:16" x14ac:dyDescent="0.25">
      <c r="A18" s="2">
        <v>0.375</v>
      </c>
      <c r="B18" s="1">
        <f t="shared" si="2"/>
        <v>16</v>
      </c>
      <c r="C18" s="1">
        <v>84</v>
      </c>
      <c r="D18" s="6">
        <v>13.44</v>
      </c>
      <c r="E18" s="9">
        <v>1.0489999999999999</v>
      </c>
      <c r="F18" s="12">
        <v>27.1</v>
      </c>
      <c r="G18" s="7">
        <f t="shared" si="0"/>
        <v>3.36</v>
      </c>
      <c r="H18" s="2">
        <f t="shared" si="3"/>
        <v>2.0833333333333315E-2</v>
      </c>
      <c r="I18" s="1"/>
      <c r="J18" s="7">
        <f t="shared" si="1"/>
        <v>14.098559999999999</v>
      </c>
      <c r="K18" s="1"/>
      <c r="L18" s="10">
        <f t="shared" si="5"/>
        <v>1.06</v>
      </c>
      <c r="M18" s="10">
        <f t="shared" si="6"/>
        <v>0.53</v>
      </c>
      <c r="N18" s="10"/>
      <c r="O18" s="1"/>
      <c r="P18" s="1"/>
    </row>
    <row r="19" spans="1:16" x14ac:dyDescent="0.25">
      <c r="A19" s="2">
        <v>0.39583333333333331</v>
      </c>
      <c r="B19" s="1">
        <f t="shared" si="2"/>
        <v>17</v>
      </c>
      <c r="C19" s="1">
        <v>86</v>
      </c>
      <c r="D19" s="6">
        <v>13.52</v>
      </c>
      <c r="E19" s="9">
        <v>1.0549999999999999</v>
      </c>
      <c r="F19" s="12">
        <v>28.8</v>
      </c>
      <c r="G19" s="7">
        <f t="shared" si="0"/>
        <v>3.38</v>
      </c>
      <c r="H19" s="2">
        <f t="shared" si="3"/>
        <v>2.0833333333333315E-2</v>
      </c>
      <c r="I19" s="1"/>
      <c r="J19" s="7">
        <f t="shared" si="1"/>
        <v>14.263599999999999</v>
      </c>
      <c r="K19" s="1"/>
      <c r="L19" s="10">
        <f t="shared" si="5"/>
        <v>1.052</v>
      </c>
      <c r="M19" s="10">
        <f t="shared" si="6"/>
        <v>0.52600000000000002</v>
      </c>
      <c r="N19" s="10"/>
      <c r="O19" s="1"/>
      <c r="P19" s="1"/>
    </row>
    <row r="20" spans="1:16" x14ac:dyDescent="0.25">
      <c r="A20" s="2">
        <v>0.41666666666666669</v>
      </c>
      <c r="B20" s="1">
        <f t="shared" si="2"/>
        <v>18</v>
      </c>
      <c r="C20" s="1">
        <v>88</v>
      </c>
      <c r="D20" s="6">
        <v>13.56</v>
      </c>
      <c r="E20" s="9">
        <v>1.0580000000000001</v>
      </c>
      <c r="F20" s="12">
        <v>29.9</v>
      </c>
      <c r="G20" s="7">
        <f t="shared" si="0"/>
        <v>3.39</v>
      </c>
      <c r="H20" s="2">
        <f t="shared" si="3"/>
        <v>2.083333333333337E-2</v>
      </c>
      <c r="I20" s="1"/>
      <c r="J20" s="7">
        <f t="shared" si="1"/>
        <v>14.346480000000001</v>
      </c>
      <c r="K20" s="1"/>
      <c r="L20" s="10">
        <f t="shared" si="5"/>
        <v>1.0565</v>
      </c>
      <c r="M20" s="10">
        <f t="shared" si="6"/>
        <v>0.52825</v>
      </c>
      <c r="N20" s="10"/>
      <c r="O20" s="1"/>
      <c r="P20" s="1"/>
    </row>
    <row r="21" spans="1:16" x14ac:dyDescent="0.25">
      <c r="A21" s="2">
        <v>0.4375</v>
      </c>
      <c r="B21" s="1">
        <f t="shared" si="2"/>
        <v>19</v>
      </c>
      <c r="C21" s="1">
        <v>90</v>
      </c>
      <c r="D21" s="6">
        <v>13.58</v>
      </c>
      <c r="E21" s="9">
        <v>1.0589999999999999</v>
      </c>
      <c r="F21" s="12">
        <v>30.1</v>
      </c>
      <c r="G21" s="7">
        <f t="shared" si="0"/>
        <v>3.395</v>
      </c>
      <c r="H21" s="2">
        <f t="shared" si="3"/>
        <v>2.0833333333333315E-2</v>
      </c>
      <c r="I21" s="1"/>
      <c r="J21" s="7">
        <f t="shared" si="1"/>
        <v>14.381219999999999</v>
      </c>
      <c r="K21" s="1"/>
      <c r="L21" s="10">
        <f t="shared" si="5"/>
        <v>1.0585</v>
      </c>
      <c r="M21" s="10">
        <f t="shared" si="6"/>
        <v>0.52925</v>
      </c>
      <c r="N21" s="10"/>
      <c r="O21" s="1"/>
      <c r="P21" s="1"/>
    </row>
    <row r="22" spans="1:16" x14ac:dyDescent="0.25">
      <c r="A22" s="2">
        <v>0.45833333333333331</v>
      </c>
      <c r="B22" s="1">
        <f t="shared" si="2"/>
        <v>20</v>
      </c>
      <c r="C22" s="1">
        <v>92</v>
      </c>
      <c r="D22" s="6">
        <v>13.6</v>
      </c>
      <c r="E22" s="9">
        <v>1.0609999999999999</v>
      </c>
      <c r="F22" s="12">
        <v>30.4</v>
      </c>
      <c r="G22" s="7">
        <f t="shared" si="0"/>
        <v>3.4</v>
      </c>
      <c r="H22" s="2">
        <f t="shared" si="3"/>
        <v>2.0833333333333315E-2</v>
      </c>
      <c r="I22" s="1"/>
      <c r="J22" s="7">
        <f t="shared" si="1"/>
        <v>14.429599999999999</v>
      </c>
      <c r="K22" s="1"/>
      <c r="L22" s="10">
        <f t="shared" si="5"/>
        <v>1.06</v>
      </c>
      <c r="M22" s="10">
        <f t="shared" si="6"/>
        <v>0.53</v>
      </c>
      <c r="N22" s="10"/>
      <c r="O22" s="1"/>
      <c r="P22" s="1"/>
    </row>
    <row r="23" spans="1:16" x14ac:dyDescent="0.25">
      <c r="A23" s="2">
        <v>0.47916666666666669</v>
      </c>
      <c r="B23" s="1">
        <f t="shared" si="2"/>
        <v>21</v>
      </c>
      <c r="C23" s="1">
        <v>94</v>
      </c>
      <c r="D23" s="6">
        <v>13.61</v>
      </c>
      <c r="E23" s="9">
        <v>1.0620000000000001</v>
      </c>
      <c r="F23" s="12">
        <v>30.4</v>
      </c>
      <c r="G23" s="7">
        <f t="shared" si="0"/>
        <v>3.4024999999999999</v>
      </c>
      <c r="H23" s="2">
        <f t="shared" si="3"/>
        <v>2.083333333333337E-2</v>
      </c>
      <c r="I23" s="2">
        <f>SUM(H18:H23)</f>
        <v>0.125</v>
      </c>
      <c r="J23" s="7">
        <f t="shared" si="1"/>
        <v>14.45382</v>
      </c>
      <c r="K23" s="29">
        <f>(SUM(D17:D23))/7</f>
        <v>13.577142857142857</v>
      </c>
      <c r="L23" s="10">
        <f t="shared" si="5"/>
        <v>1.0615000000000001</v>
      </c>
      <c r="M23" s="10">
        <f t="shared" si="6"/>
        <v>0.53075000000000006</v>
      </c>
      <c r="N23" s="10">
        <f>SUM(M18:M23)</f>
        <v>3.1742500000000007</v>
      </c>
      <c r="O23" s="1">
        <f>K23*N23</f>
        <v>43.097245714285719</v>
      </c>
      <c r="P23" s="1">
        <f>(K23*2)*N23</f>
        <v>86.194491428571439</v>
      </c>
    </row>
    <row r="24" spans="1:16" x14ac:dyDescent="0.25">
      <c r="A24" s="3">
        <v>0.52083333333333337</v>
      </c>
      <c r="B24" s="4">
        <f t="shared" si="2"/>
        <v>22</v>
      </c>
      <c r="C24" s="4">
        <v>98</v>
      </c>
      <c r="D24" s="5">
        <v>13.85</v>
      </c>
      <c r="E24" s="8">
        <v>1.0760000000000001</v>
      </c>
      <c r="F24" s="11">
        <v>25.7</v>
      </c>
      <c r="G24" s="5">
        <f t="shared" si="0"/>
        <v>3.4624999999999999</v>
      </c>
      <c r="H24" s="3"/>
      <c r="I24" s="4"/>
      <c r="J24" s="5">
        <f t="shared" si="1"/>
        <v>14.902600000000001</v>
      </c>
      <c r="K24" s="4"/>
      <c r="L24" s="8"/>
      <c r="M24" s="8"/>
      <c r="N24" s="8"/>
      <c r="O24" s="4"/>
      <c r="P24" s="4"/>
    </row>
    <row r="25" spans="1:16" x14ac:dyDescent="0.25">
      <c r="A25" s="3">
        <v>0.54166666666666663</v>
      </c>
      <c r="B25" s="4">
        <f t="shared" si="2"/>
        <v>23</v>
      </c>
      <c r="C25" s="4">
        <v>100</v>
      </c>
      <c r="D25" s="5">
        <v>13.53</v>
      </c>
      <c r="E25" s="8">
        <v>1.056</v>
      </c>
      <c r="F25" s="11">
        <v>28.2</v>
      </c>
      <c r="G25" s="5">
        <f t="shared" si="0"/>
        <v>3.3824999999999998</v>
      </c>
      <c r="H25" s="3">
        <f t="shared" si="3"/>
        <v>2.0833333333333259E-2</v>
      </c>
      <c r="I25" s="4"/>
      <c r="J25" s="5">
        <f t="shared" si="1"/>
        <v>14.28768</v>
      </c>
      <c r="K25" s="4"/>
      <c r="L25" s="8">
        <f t="shared" si="5"/>
        <v>1.0660000000000001</v>
      </c>
      <c r="M25" s="8">
        <f t="shared" si="6"/>
        <v>0.53300000000000003</v>
      </c>
      <c r="N25" s="8"/>
      <c r="O25" s="4"/>
      <c r="P25" s="4"/>
    </row>
    <row r="26" spans="1:16" x14ac:dyDescent="0.25">
      <c r="A26" s="3">
        <v>0.5625</v>
      </c>
      <c r="B26" s="4">
        <f t="shared" si="2"/>
        <v>24</v>
      </c>
      <c r="C26" s="4">
        <v>102</v>
      </c>
      <c r="D26" s="5">
        <v>13.59</v>
      </c>
      <c r="E26" s="8">
        <v>1.06</v>
      </c>
      <c r="F26" s="11">
        <v>29.2</v>
      </c>
      <c r="G26" s="5">
        <f t="shared" si="0"/>
        <v>3.3975</v>
      </c>
      <c r="H26" s="3">
        <f t="shared" si="3"/>
        <v>2.083333333333337E-2</v>
      </c>
      <c r="I26" s="4"/>
      <c r="J26" s="5">
        <f t="shared" si="1"/>
        <v>14.4054</v>
      </c>
      <c r="K26" s="4"/>
      <c r="L26" s="8">
        <f t="shared" si="5"/>
        <v>1.0580000000000001</v>
      </c>
      <c r="M26" s="8">
        <f t="shared" si="6"/>
        <v>0.52900000000000003</v>
      </c>
      <c r="N26" s="8"/>
      <c r="O26" s="4"/>
      <c r="P26" s="4"/>
    </row>
    <row r="27" spans="1:16" x14ac:dyDescent="0.25">
      <c r="A27" s="3">
        <v>0.58333333333333337</v>
      </c>
      <c r="B27" s="4">
        <f t="shared" si="2"/>
        <v>25</v>
      </c>
      <c r="C27" s="4">
        <v>104</v>
      </c>
      <c r="D27" s="5">
        <v>13.63</v>
      </c>
      <c r="E27" s="8">
        <v>1.0629999999999999</v>
      </c>
      <c r="F27" s="11">
        <v>30.4</v>
      </c>
      <c r="G27" s="5">
        <f t="shared" si="0"/>
        <v>3.4075000000000002</v>
      </c>
      <c r="H27" s="3">
        <f t="shared" si="3"/>
        <v>2.083333333333337E-2</v>
      </c>
      <c r="I27" s="4"/>
      <c r="J27" s="5">
        <f t="shared" si="1"/>
        <v>14.48869</v>
      </c>
      <c r="K27" s="4"/>
      <c r="L27" s="8">
        <f t="shared" si="5"/>
        <v>1.0615000000000001</v>
      </c>
      <c r="M27" s="8">
        <f t="shared" si="6"/>
        <v>0.53075000000000006</v>
      </c>
      <c r="N27" s="8"/>
      <c r="O27" s="4"/>
      <c r="P27" s="4"/>
    </row>
    <row r="28" spans="1:16" x14ac:dyDescent="0.25">
      <c r="A28" s="3">
        <v>0.60416666666666663</v>
      </c>
      <c r="B28" s="4">
        <f t="shared" si="2"/>
        <v>26</v>
      </c>
      <c r="C28" s="4">
        <v>106</v>
      </c>
      <c r="D28" s="5">
        <v>13.66</v>
      </c>
      <c r="E28" s="8">
        <v>1.0660000000000001</v>
      </c>
      <c r="F28" s="11">
        <v>30.7</v>
      </c>
      <c r="G28" s="5">
        <f t="shared" si="0"/>
        <v>3.415</v>
      </c>
      <c r="H28" s="3">
        <f t="shared" si="3"/>
        <v>2.0833333333333259E-2</v>
      </c>
      <c r="I28" s="4"/>
      <c r="J28" s="5">
        <f t="shared" si="1"/>
        <v>14.561560000000002</v>
      </c>
      <c r="K28" s="4"/>
      <c r="L28" s="8">
        <f t="shared" si="5"/>
        <v>1.0645</v>
      </c>
      <c r="M28" s="8">
        <f t="shared" si="6"/>
        <v>0.53225</v>
      </c>
      <c r="N28" s="8"/>
      <c r="O28" s="4"/>
      <c r="P28" s="4"/>
    </row>
    <row r="29" spans="1:16" x14ac:dyDescent="0.25">
      <c r="A29" s="3">
        <v>0.625</v>
      </c>
      <c r="B29" s="4">
        <f t="shared" si="2"/>
        <v>27</v>
      </c>
      <c r="C29" s="4">
        <v>108</v>
      </c>
      <c r="D29" s="5">
        <v>13.68</v>
      </c>
      <c r="E29" s="8">
        <v>1.0669999999999999</v>
      </c>
      <c r="F29" s="11">
        <v>31.2</v>
      </c>
      <c r="G29" s="5">
        <f t="shared" si="0"/>
        <v>3.42</v>
      </c>
      <c r="H29" s="3">
        <f t="shared" si="3"/>
        <v>2.083333333333337E-2</v>
      </c>
      <c r="I29" s="4"/>
      <c r="J29" s="5">
        <f t="shared" si="1"/>
        <v>14.596559999999998</v>
      </c>
      <c r="K29" s="4"/>
      <c r="L29" s="8">
        <f t="shared" si="5"/>
        <v>1.0665</v>
      </c>
      <c r="M29" s="8">
        <f t="shared" si="6"/>
        <v>0.53325</v>
      </c>
      <c r="N29" s="8"/>
      <c r="O29" s="4"/>
      <c r="P29" s="4"/>
    </row>
    <row r="30" spans="1:16" x14ac:dyDescent="0.25">
      <c r="A30" s="3">
        <v>0.64583333333333337</v>
      </c>
      <c r="B30" s="4">
        <f t="shared" si="2"/>
        <v>28</v>
      </c>
      <c r="C30" s="4">
        <v>110</v>
      </c>
      <c r="D30" s="5">
        <v>13.71</v>
      </c>
      <c r="E30" s="8">
        <v>1.07</v>
      </c>
      <c r="F30" s="11">
        <v>31.2</v>
      </c>
      <c r="G30" s="5">
        <f t="shared" si="0"/>
        <v>3.4275000000000002</v>
      </c>
      <c r="H30" s="3">
        <f t="shared" si="3"/>
        <v>2.083333333333337E-2</v>
      </c>
      <c r="I30" s="4"/>
      <c r="J30" s="5">
        <f t="shared" si="1"/>
        <v>14.669700000000002</v>
      </c>
      <c r="K30" s="4"/>
      <c r="L30" s="8">
        <f t="shared" si="5"/>
        <v>1.0685</v>
      </c>
      <c r="M30" s="8">
        <f t="shared" si="6"/>
        <v>0.53425</v>
      </c>
      <c r="N30" s="8"/>
      <c r="O30" s="4"/>
      <c r="P30" s="4"/>
    </row>
    <row r="31" spans="1:16" x14ac:dyDescent="0.25">
      <c r="A31" s="3">
        <v>0.66666666666666663</v>
      </c>
      <c r="B31" s="4">
        <f t="shared" si="2"/>
        <v>29</v>
      </c>
      <c r="C31" s="4">
        <v>112</v>
      </c>
      <c r="D31" s="5">
        <v>13.75</v>
      </c>
      <c r="E31" s="8">
        <v>1.073</v>
      </c>
      <c r="F31" s="11">
        <v>31.2</v>
      </c>
      <c r="G31" s="5">
        <f t="shared" si="0"/>
        <v>3.4375</v>
      </c>
      <c r="H31" s="3">
        <f t="shared" si="3"/>
        <v>2.0833333333333259E-2</v>
      </c>
      <c r="I31" s="4"/>
      <c r="J31" s="5">
        <f t="shared" si="1"/>
        <v>14.75375</v>
      </c>
      <c r="K31" s="4"/>
      <c r="L31" s="8">
        <f t="shared" si="5"/>
        <v>1.0714999999999999</v>
      </c>
      <c r="M31" s="8">
        <f t="shared" si="6"/>
        <v>0.53574999999999995</v>
      </c>
      <c r="N31" s="8"/>
      <c r="O31" s="4"/>
      <c r="P31" s="4"/>
    </row>
    <row r="32" spans="1:16" x14ac:dyDescent="0.25">
      <c r="A32" s="3">
        <v>0.6875</v>
      </c>
      <c r="B32" s="4">
        <f t="shared" si="2"/>
        <v>30</v>
      </c>
      <c r="C32" s="4">
        <v>114</v>
      </c>
      <c r="D32" s="5">
        <v>13.78</v>
      </c>
      <c r="E32" s="8">
        <v>1.075</v>
      </c>
      <c r="F32" s="11">
        <v>31.3</v>
      </c>
      <c r="G32" s="5">
        <f t="shared" si="0"/>
        <v>3.4449999999999998</v>
      </c>
      <c r="H32" s="3">
        <f t="shared" si="3"/>
        <v>2.083333333333337E-2</v>
      </c>
      <c r="I32" s="3">
        <f>SUM(H25:H32)</f>
        <v>0.16666666666666663</v>
      </c>
      <c r="J32" s="5">
        <f t="shared" si="1"/>
        <v>14.813499999999999</v>
      </c>
      <c r="K32" s="4">
        <f>(SUM(D24:D32))/9</f>
        <v>13.686666666666667</v>
      </c>
      <c r="L32" s="8">
        <f t="shared" si="5"/>
        <v>1.0739999999999998</v>
      </c>
      <c r="M32" s="8">
        <f t="shared" si="6"/>
        <v>0.53699999999999992</v>
      </c>
      <c r="N32" s="8">
        <f>SUM(M25:M32)</f>
        <v>4.26525</v>
      </c>
      <c r="O32" s="4">
        <f>K32*N32</f>
        <v>58.377055000000006</v>
      </c>
      <c r="P32" s="4">
        <f>(K32*2)*N32</f>
        <v>116.75411000000001</v>
      </c>
    </row>
    <row r="33" spans="1:16" x14ac:dyDescent="0.25">
      <c r="A33" s="2">
        <v>0.33333333333333331</v>
      </c>
      <c r="B33" s="1">
        <f>B32+1</f>
        <v>31</v>
      </c>
      <c r="C33" s="1">
        <v>176</v>
      </c>
      <c r="D33" s="6">
        <v>13.4</v>
      </c>
      <c r="E33" s="9">
        <v>1.0429999999999999</v>
      </c>
      <c r="F33" s="12">
        <v>21.8</v>
      </c>
      <c r="G33" s="7">
        <f t="shared" si="0"/>
        <v>3.35</v>
      </c>
      <c r="H33" s="2"/>
      <c r="I33" s="1"/>
      <c r="J33" s="7">
        <f t="shared" si="1"/>
        <v>13.976199999999999</v>
      </c>
      <c r="K33" s="1"/>
      <c r="L33" s="10"/>
      <c r="M33" s="10"/>
      <c r="N33" s="10"/>
      <c r="O33" s="1"/>
      <c r="P33" s="1"/>
    </row>
    <row r="34" spans="1:16" x14ac:dyDescent="0.25">
      <c r="A34" s="2">
        <v>0.35416666666666669</v>
      </c>
      <c r="B34" s="1">
        <f t="shared" ref="B34:B38" si="7">B33+1</f>
        <v>32</v>
      </c>
      <c r="C34" s="1">
        <v>178</v>
      </c>
      <c r="D34" s="6">
        <v>13.46</v>
      </c>
      <c r="E34" s="9">
        <v>1.05</v>
      </c>
      <c r="F34" s="13">
        <v>28.2</v>
      </c>
      <c r="G34" s="7">
        <f t="shared" si="0"/>
        <v>3.3650000000000002</v>
      </c>
      <c r="H34" s="2">
        <f>A34-A33</f>
        <v>2.083333333333337E-2</v>
      </c>
      <c r="I34" s="1"/>
      <c r="J34" s="7">
        <f t="shared" si="1"/>
        <v>14.133000000000001</v>
      </c>
      <c r="K34" s="1"/>
      <c r="L34" s="10">
        <f t="shared" si="5"/>
        <v>1.0465</v>
      </c>
      <c r="M34" s="10">
        <f t="shared" si="6"/>
        <v>0.52324999999999999</v>
      </c>
      <c r="N34" s="10"/>
      <c r="O34" s="1"/>
      <c r="P34" s="1"/>
    </row>
    <row r="35" spans="1:16" x14ac:dyDescent="0.25">
      <c r="A35" s="2">
        <v>0.375</v>
      </c>
      <c r="B35" s="1">
        <f t="shared" si="7"/>
        <v>33</v>
      </c>
      <c r="C35" s="1">
        <v>180</v>
      </c>
      <c r="D35" s="7">
        <v>13.61</v>
      </c>
      <c r="E35" s="10">
        <v>1.0620000000000001</v>
      </c>
      <c r="F35" s="13">
        <v>30.1</v>
      </c>
      <c r="G35" s="7">
        <f t="shared" si="0"/>
        <v>3.4024999999999999</v>
      </c>
      <c r="H35" s="2">
        <f t="shared" ref="H35:H38" si="8">A35-A34</f>
        <v>2.0833333333333315E-2</v>
      </c>
      <c r="I35" s="1"/>
      <c r="J35" s="7">
        <f t="shared" si="1"/>
        <v>14.45382</v>
      </c>
      <c r="K35" s="1"/>
      <c r="L35" s="10">
        <f t="shared" si="5"/>
        <v>1.056</v>
      </c>
      <c r="M35" s="10">
        <f t="shared" si="6"/>
        <v>0.52800000000000002</v>
      </c>
      <c r="N35" s="10"/>
      <c r="O35" s="1"/>
      <c r="P35" s="1"/>
    </row>
    <row r="36" spans="1:16" x14ac:dyDescent="0.25">
      <c r="A36" s="2">
        <v>0.41666666666666669</v>
      </c>
      <c r="B36" s="1">
        <f t="shared" si="7"/>
        <v>34</v>
      </c>
      <c r="C36" s="1">
        <v>184</v>
      </c>
      <c r="D36" s="7">
        <v>13.79</v>
      </c>
      <c r="E36" s="10">
        <v>1.0760000000000001</v>
      </c>
      <c r="F36" s="13">
        <v>30.8</v>
      </c>
      <c r="G36" s="7">
        <f t="shared" si="0"/>
        <v>3.4474999999999998</v>
      </c>
      <c r="H36" s="2">
        <f t="shared" si="8"/>
        <v>4.1666666666666685E-2</v>
      </c>
      <c r="I36" s="1"/>
      <c r="J36" s="7">
        <f t="shared" si="1"/>
        <v>14.838039999999999</v>
      </c>
      <c r="K36" s="1"/>
      <c r="L36" s="10">
        <f t="shared" si="5"/>
        <v>1.069</v>
      </c>
      <c r="M36" s="10">
        <f>L36*1</f>
        <v>1.069</v>
      </c>
      <c r="N36" s="10"/>
      <c r="O36" s="1"/>
      <c r="P36" s="1"/>
    </row>
    <row r="37" spans="1:16" x14ac:dyDescent="0.25">
      <c r="A37" s="2">
        <v>0.4375</v>
      </c>
      <c r="B37" s="1">
        <f t="shared" si="7"/>
        <v>35</v>
      </c>
      <c r="C37" s="1">
        <v>186</v>
      </c>
      <c r="D37" s="7">
        <v>13.9</v>
      </c>
      <c r="E37" s="10">
        <v>1.083</v>
      </c>
      <c r="F37" s="13">
        <v>30.9</v>
      </c>
      <c r="G37" s="7">
        <f t="shared" si="0"/>
        <v>3.4750000000000001</v>
      </c>
      <c r="H37" s="2">
        <f t="shared" si="8"/>
        <v>2.0833333333333315E-2</v>
      </c>
      <c r="I37" s="1"/>
      <c r="J37" s="7">
        <f t="shared" si="1"/>
        <v>15.053699999999999</v>
      </c>
      <c r="K37" s="1"/>
      <c r="L37" s="10">
        <f t="shared" si="5"/>
        <v>1.0794999999999999</v>
      </c>
      <c r="M37" s="10">
        <f t="shared" si="6"/>
        <v>0.53974999999999995</v>
      </c>
      <c r="N37" s="10"/>
      <c r="O37" s="1"/>
      <c r="P37" s="1"/>
    </row>
    <row r="38" spans="1:16" x14ac:dyDescent="0.25">
      <c r="A38" s="2">
        <v>0.45833333333333331</v>
      </c>
      <c r="B38" s="1">
        <f t="shared" si="7"/>
        <v>36</v>
      </c>
      <c r="C38" s="1">
        <v>188</v>
      </c>
      <c r="D38" s="7">
        <v>13.9</v>
      </c>
      <c r="E38" s="10">
        <v>1.083</v>
      </c>
      <c r="F38" s="13">
        <v>31</v>
      </c>
      <c r="G38" s="7">
        <f t="shared" si="0"/>
        <v>3.4750000000000001</v>
      </c>
      <c r="H38" s="2">
        <f t="shared" si="8"/>
        <v>2.0833333333333315E-2</v>
      </c>
      <c r="I38" s="2">
        <f>SUM(H34:H38)</f>
        <v>0.125</v>
      </c>
      <c r="J38" s="7">
        <f t="shared" si="1"/>
        <v>15.053699999999999</v>
      </c>
      <c r="K38" s="29">
        <f>(SUM(D33:D38))/6</f>
        <v>13.676666666666668</v>
      </c>
      <c r="L38" s="10">
        <f t="shared" si="5"/>
        <v>1.083</v>
      </c>
      <c r="M38" s="10">
        <f t="shared" si="6"/>
        <v>0.54149999999999998</v>
      </c>
      <c r="N38" s="10">
        <f>SUM(M34:M38)</f>
        <v>3.2015000000000002</v>
      </c>
      <c r="O38" s="1">
        <f>K38*N38</f>
        <v>43.785848333333341</v>
      </c>
      <c r="P38" s="1">
        <f>(K38*2)*N38</f>
        <v>87.571696666666682</v>
      </c>
    </row>
    <row r="39" spans="1:16" x14ac:dyDescent="0.25">
      <c r="A39" s="3">
        <v>0.54166666666666663</v>
      </c>
      <c r="B39" s="4">
        <f>B38+1</f>
        <v>37</v>
      </c>
      <c r="C39" s="4">
        <v>196</v>
      </c>
      <c r="D39" s="5">
        <v>13.35</v>
      </c>
      <c r="E39" s="8">
        <v>1.0429999999999999</v>
      </c>
      <c r="F39" s="11">
        <v>24</v>
      </c>
      <c r="G39" s="5">
        <f t="shared" si="0"/>
        <v>3.3374999999999999</v>
      </c>
      <c r="H39" s="3"/>
      <c r="I39" s="4"/>
      <c r="J39" s="5">
        <f t="shared" si="1"/>
        <v>13.924049999999999</v>
      </c>
      <c r="K39" s="4"/>
      <c r="L39" s="8"/>
      <c r="M39" s="8"/>
      <c r="N39" s="8"/>
      <c r="O39" s="4"/>
      <c r="P39" s="4"/>
    </row>
    <row r="40" spans="1:16" x14ac:dyDescent="0.25">
      <c r="A40" s="3">
        <v>0.5625</v>
      </c>
      <c r="B40" s="4">
        <f t="shared" ref="B40:B47" si="9">B39+1</f>
        <v>38</v>
      </c>
      <c r="C40" s="4">
        <v>198</v>
      </c>
      <c r="D40" s="5">
        <v>13.39</v>
      </c>
      <c r="E40" s="8">
        <v>1.0449999999999999</v>
      </c>
      <c r="F40" s="11">
        <v>27.6</v>
      </c>
      <c r="G40" s="5">
        <f t="shared" si="0"/>
        <v>3.3475000000000001</v>
      </c>
      <c r="H40" s="3">
        <f>A40-A39</f>
        <v>2.083333333333337E-2</v>
      </c>
      <c r="I40" s="4"/>
      <c r="J40" s="5">
        <f t="shared" si="1"/>
        <v>13.99255</v>
      </c>
      <c r="K40" s="4"/>
      <c r="L40" s="8">
        <f t="shared" si="5"/>
        <v>1.044</v>
      </c>
      <c r="M40" s="8">
        <f t="shared" si="6"/>
        <v>0.52200000000000002</v>
      </c>
      <c r="N40" s="8"/>
      <c r="O40" s="4"/>
      <c r="P40" s="4"/>
    </row>
    <row r="41" spans="1:16" x14ac:dyDescent="0.25">
      <c r="A41" s="3">
        <v>0.58333333333333337</v>
      </c>
      <c r="B41" s="4">
        <f t="shared" si="9"/>
        <v>39</v>
      </c>
      <c r="C41" s="4">
        <v>200</v>
      </c>
      <c r="D41" s="5">
        <v>13.54</v>
      </c>
      <c r="E41" s="8">
        <v>1.056</v>
      </c>
      <c r="F41" s="11">
        <v>29.6</v>
      </c>
      <c r="G41" s="5">
        <f t="shared" si="0"/>
        <v>3.3849999999999998</v>
      </c>
      <c r="H41" s="3">
        <f t="shared" ref="H41:H47" si="10">A41-A40</f>
        <v>2.083333333333337E-2</v>
      </c>
      <c r="I41" s="4"/>
      <c r="J41" s="5">
        <f t="shared" si="1"/>
        <v>14.29824</v>
      </c>
      <c r="K41" s="4"/>
      <c r="L41" s="8">
        <f t="shared" si="5"/>
        <v>1.0505</v>
      </c>
      <c r="M41" s="8">
        <f t="shared" si="6"/>
        <v>0.52524999999999999</v>
      </c>
      <c r="N41" s="8"/>
      <c r="O41" s="4"/>
      <c r="P41" s="4"/>
    </row>
    <row r="42" spans="1:16" x14ac:dyDescent="0.25">
      <c r="A42" s="3">
        <v>0.60416666666666663</v>
      </c>
      <c r="B42" s="4">
        <f t="shared" si="9"/>
        <v>40</v>
      </c>
      <c r="C42" s="4">
        <v>202</v>
      </c>
      <c r="D42" s="5">
        <v>13.67</v>
      </c>
      <c r="E42" s="8">
        <v>1.0660000000000001</v>
      </c>
      <c r="F42" s="11">
        <v>30.3</v>
      </c>
      <c r="G42" s="5">
        <f t="shared" si="0"/>
        <v>3.4175</v>
      </c>
      <c r="H42" s="3">
        <f t="shared" si="10"/>
        <v>2.0833333333333259E-2</v>
      </c>
      <c r="I42" s="4"/>
      <c r="J42" s="5">
        <f t="shared" si="1"/>
        <v>14.572220000000002</v>
      </c>
      <c r="K42" s="4"/>
      <c r="L42" s="8">
        <f t="shared" si="5"/>
        <v>1.0609999999999999</v>
      </c>
      <c r="M42" s="8">
        <f t="shared" si="6"/>
        <v>0.53049999999999997</v>
      </c>
      <c r="N42" s="8"/>
      <c r="O42" s="4"/>
      <c r="P42" s="4"/>
    </row>
    <row r="43" spans="1:16" x14ac:dyDescent="0.25">
      <c r="A43" s="3">
        <v>0.625</v>
      </c>
      <c r="B43" s="4">
        <f t="shared" si="9"/>
        <v>41</v>
      </c>
      <c r="C43" s="4">
        <v>204</v>
      </c>
      <c r="D43" s="5">
        <v>13.86</v>
      </c>
      <c r="E43" s="8">
        <v>1.08</v>
      </c>
      <c r="F43" s="11">
        <v>30.7</v>
      </c>
      <c r="G43" s="5">
        <f t="shared" si="0"/>
        <v>3.4649999999999999</v>
      </c>
      <c r="H43" s="3">
        <f t="shared" si="10"/>
        <v>2.083333333333337E-2</v>
      </c>
      <c r="I43" s="4"/>
      <c r="J43" s="5">
        <f t="shared" si="1"/>
        <v>14.9688</v>
      </c>
      <c r="K43" s="4"/>
      <c r="L43" s="8">
        <f t="shared" si="5"/>
        <v>1.073</v>
      </c>
      <c r="M43" s="8">
        <f t="shared" si="6"/>
        <v>0.53649999999999998</v>
      </c>
      <c r="N43" s="8"/>
      <c r="O43" s="4"/>
      <c r="P43" s="4"/>
    </row>
    <row r="44" spans="1:16" x14ac:dyDescent="0.25">
      <c r="A44" s="3">
        <v>0.64583333333333337</v>
      </c>
      <c r="B44" s="4">
        <f t="shared" si="9"/>
        <v>42</v>
      </c>
      <c r="C44" s="4">
        <v>206</v>
      </c>
      <c r="D44" s="5">
        <v>13.85</v>
      </c>
      <c r="E44" s="8">
        <v>1.08</v>
      </c>
      <c r="F44" s="11">
        <v>30.9</v>
      </c>
      <c r="G44" s="5">
        <f t="shared" si="0"/>
        <v>3.4624999999999999</v>
      </c>
      <c r="H44" s="3">
        <f t="shared" si="10"/>
        <v>2.083333333333337E-2</v>
      </c>
      <c r="I44" s="4"/>
      <c r="J44" s="5">
        <f t="shared" si="1"/>
        <v>14.958</v>
      </c>
      <c r="K44" s="4"/>
      <c r="L44" s="8">
        <f t="shared" si="5"/>
        <v>1.08</v>
      </c>
      <c r="M44" s="8">
        <f t="shared" si="6"/>
        <v>0.54</v>
      </c>
      <c r="N44" s="8"/>
      <c r="O44" s="4"/>
      <c r="P44" s="4"/>
    </row>
    <row r="45" spans="1:16" x14ac:dyDescent="0.25">
      <c r="A45" s="3">
        <v>0.66666666666666663</v>
      </c>
      <c r="B45" s="4">
        <f t="shared" si="9"/>
        <v>43</v>
      </c>
      <c r="C45" s="4">
        <v>208</v>
      </c>
      <c r="D45" s="5">
        <v>13.83</v>
      </c>
      <c r="E45" s="8">
        <v>1.079</v>
      </c>
      <c r="F45" s="11">
        <v>30.9</v>
      </c>
      <c r="G45" s="5">
        <f t="shared" si="0"/>
        <v>3.4575</v>
      </c>
      <c r="H45" s="3">
        <f t="shared" si="10"/>
        <v>2.0833333333333259E-2</v>
      </c>
      <c r="I45" s="4"/>
      <c r="J45" s="5">
        <f t="shared" si="1"/>
        <v>14.92257</v>
      </c>
      <c r="K45" s="4"/>
      <c r="L45" s="8">
        <f t="shared" si="5"/>
        <v>1.0794999999999999</v>
      </c>
      <c r="M45" s="8">
        <f t="shared" si="6"/>
        <v>0.53974999999999995</v>
      </c>
      <c r="N45" s="8"/>
      <c r="O45" s="4"/>
      <c r="P45" s="4"/>
    </row>
    <row r="46" spans="1:16" x14ac:dyDescent="0.25">
      <c r="A46" s="3">
        <v>0.6875</v>
      </c>
      <c r="B46" s="4">
        <f t="shared" si="9"/>
        <v>44</v>
      </c>
      <c r="C46" s="4">
        <v>210</v>
      </c>
      <c r="D46" s="5">
        <v>13.88</v>
      </c>
      <c r="E46" s="8">
        <v>1.083</v>
      </c>
      <c r="F46" s="11">
        <v>31.1</v>
      </c>
      <c r="G46" s="5">
        <f t="shared" si="0"/>
        <v>3.47</v>
      </c>
      <c r="H46" s="3">
        <f t="shared" si="10"/>
        <v>2.083333333333337E-2</v>
      </c>
      <c r="I46" s="4"/>
      <c r="J46" s="5">
        <f t="shared" si="1"/>
        <v>15.03204</v>
      </c>
      <c r="K46" s="4"/>
      <c r="L46" s="8">
        <f t="shared" si="5"/>
        <v>1.081</v>
      </c>
      <c r="M46" s="8">
        <f t="shared" si="6"/>
        <v>0.54049999999999998</v>
      </c>
      <c r="N46" s="8"/>
      <c r="O46" s="4"/>
      <c r="P46" s="4"/>
    </row>
    <row r="47" spans="1:16" x14ac:dyDescent="0.25">
      <c r="A47" s="3">
        <v>0.70833333333333337</v>
      </c>
      <c r="B47" s="4">
        <f t="shared" si="9"/>
        <v>45</v>
      </c>
      <c r="C47" s="4">
        <v>212</v>
      </c>
      <c r="D47" s="5">
        <v>13.78</v>
      </c>
      <c r="E47" s="8">
        <v>1.075</v>
      </c>
      <c r="F47" s="11">
        <v>31.4</v>
      </c>
      <c r="G47" s="5">
        <f t="shared" si="0"/>
        <v>3.4449999999999998</v>
      </c>
      <c r="H47" s="3">
        <f t="shared" si="10"/>
        <v>2.083333333333337E-2</v>
      </c>
      <c r="I47" s="3">
        <f>SUM(H40:H47)</f>
        <v>0.16666666666666674</v>
      </c>
      <c r="J47" s="5">
        <f t="shared" si="1"/>
        <v>14.813499999999999</v>
      </c>
      <c r="K47" s="4">
        <f>(SUM(D39:D47))/9</f>
        <v>13.683333333333332</v>
      </c>
      <c r="L47" s="8">
        <f t="shared" si="5"/>
        <v>1.079</v>
      </c>
      <c r="M47" s="8">
        <f t="shared" si="6"/>
        <v>0.53949999999999998</v>
      </c>
      <c r="N47" s="8">
        <f>SUM(M40:M47)</f>
        <v>4.274</v>
      </c>
      <c r="O47" s="4">
        <f>K47*N47</f>
        <v>58.482566666666663</v>
      </c>
      <c r="P47" s="4">
        <f>(K47*2)*N47</f>
        <v>116.96513333333333</v>
      </c>
    </row>
    <row r="48" spans="1:16" x14ac:dyDescent="0.25">
      <c r="A48" s="2">
        <v>0.39583333333333331</v>
      </c>
      <c r="B48" s="1">
        <f>B47+1</f>
        <v>46</v>
      </c>
      <c r="C48" s="1">
        <v>278</v>
      </c>
      <c r="D48" s="7">
        <v>12.06</v>
      </c>
      <c r="E48" s="10">
        <v>0.94</v>
      </c>
      <c r="F48" s="13">
        <v>23.9</v>
      </c>
      <c r="G48" s="7">
        <f t="shared" si="0"/>
        <v>3.0150000000000001</v>
      </c>
      <c r="H48" s="2"/>
      <c r="I48" s="1"/>
      <c r="J48" s="7">
        <f t="shared" si="1"/>
        <v>11.336399999999999</v>
      </c>
      <c r="K48" s="1"/>
      <c r="L48" s="10"/>
      <c r="M48" s="10"/>
      <c r="N48" s="10"/>
      <c r="O48" s="1"/>
      <c r="P48" s="1"/>
    </row>
    <row r="49" spans="1:16" x14ac:dyDescent="0.25">
      <c r="A49" s="2">
        <v>0.40625</v>
      </c>
      <c r="B49" s="1">
        <f t="shared" ref="B49:B78" si="11">B48+1</f>
        <v>47</v>
      </c>
      <c r="C49" s="1">
        <v>279</v>
      </c>
      <c r="D49" s="7">
        <v>12.86</v>
      </c>
      <c r="E49" s="10">
        <v>1.004</v>
      </c>
      <c r="F49" s="13">
        <v>27.6</v>
      </c>
      <c r="G49" s="7">
        <f t="shared" si="0"/>
        <v>3.2149999999999999</v>
      </c>
      <c r="H49" s="2">
        <f>A49-A48</f>
        <v>1.0416666666666685E-2</v>
      </c>
      <c r="I49" s="1"/>
      <c r="J49" s="7">
        <f t="shared" si="1"/>
        <v>12.911439999999999</v>
      </c>
      <c r="K49" s="1"/>
      <c r="L49" s="10">
        <f t="shared" si="5"/>
        <v>0.97199999999999998</v>
      </c>
      <c r="M49" s="10">
        <f>L49*0.25</f>
        <v>0.24299999999999999</v>
      </c>
      <c r="N49" s="10"/>
      <c r="O49" s="1"/>
      <c r="P49" s="1"/>
    </row>
    <row r="50" spans="1:16" x14ac:dyDescent="0.25">
      <c r="A50" s="2">
        <v>0.41666666666666669</v>
      </c>
      <c r="B50" s="1">
        <f t="shared" si="11"/>
        <v>48</v>
      </c>
      <c r="C50" s="1">
        <v>280</v>
      </c>
      <c r="D50" s="7">
        <v>13.4</v>
      </c>
      <c r="E50" s="10">
        <v>1.0449999999999999</v>
      </c>
      <c r="F50" s="13">
        <v>29.5</v>
      </c>
      <c r="G50" s="7">
        <f t="shared" si="0"/>
        <v>3.35</v>
      </c>
      <c r="H50" s="2">
        <f t="shared" ref="H50:H75" si="12">A50-A49</f>
        <v>1.0416666666666685E-2</v>
      </c>
      <c r="I50" s="1"/>
      <c r="J50" s="7">
        <f t="shared" si="1"/>
        <v>14.003</v>
      </c>
      <c r="K50" s="1"/>
      <c r="L50" s="10">
        <f t="shared" si="5"/>
        <v>1.0245</v>
      </c>
      <c r="M50" s="10">
        <f t="shared" ref="M50:M75" si="13">L50*0.25</f>
        <v>0.25612499999999999</v>
      </c>
      <c r="N50" s="10"/>
      <c r="O50" s="1"/>
      <c r="P50" s="1"/>
    </row>
    <row r="51" spans="1:16" x14ac:dyDescent="0.25">
      <c r="A51" s="2">
        <v>0.42708333333333331</v>
      </c>
      <c r="B51" s="1">
        <f t="shared" si="11"/>
        <v>49</v>
      </c>
      <c r="C51" s="1">
        <v>281</v>
      </c>
      <c r="D51" s="7">
        <v>13.77</v>
      </c>
      <c r="E51" s="10">
        <v>1.0740000000000001</v>
      </c>
      <c r="F51" s="13">
        <v>30.3</v>
      </c>
      <c r="G51" s="7">
        <f t="shared" si="0"/>
        <v>3.4424999999999999</v>
      </c>
      <c r="H51" s="2">
        <f t="shared" si="12"/>
        <v>1.041666666666663E-2</v>
      </c>
      <c r="I51" s="1"/>
      <c r="J51" s="7">
        <f t="shared" si="1"/>
        <v>14.78898</v>
      </c>
      <c r="K51" s="1"/>
      <c r="L51" s="10">
        <f t="shared" si="5"/>
        <v>1.0594999999999999</v>
      </c>
      <c r="M51" s="10">
        <f t="shared" si="13"/>
        <v>0.26487499999999997</v>
      </c>
      <c r="N51" s="10"/>
      <c r="O51" s="1"/>
      <c r="P51" s="1"/>
    </row>
    <row r="52" spans="1:16" x14ac:dyDescent="0.25">
      <c r="A52" s="2">
        <v>0.4375</v>
      </c>
      <c r="B52" s="1">
        <f t="shared" si="11"/>
        <v>50</v>
      </c>
      <c r="C52" s="1">
        <v>282</v>
      </c>
      <c r="D52" s="7">
        <v>13.9</v>
      </c>
      <c r="E52" s="10">
        <v>1.083</v>
      </c>
      <c r="F52" s="13">
        <v>30.7</v>
      </c>
      <c r="G52" s="7">
        <f t="shared" si="0"/>
        <v>3.4750000000000001</v>
      </c>
      <c r="H52" s="2">
        <f t="shared" si="12"/>
        <v>1.0416666666666685E-2</v>
      </c>
      <c r="I52" s="1"/>
      <c r="J52" s="7">
        <f t="shared" si="1"/>
        <v>15.053699999999999</v>
      </c>
      <c r="K52" s="1"/>
      <c r="L52" s="10">
        <f t="shared" si="5"/>
        <v>1.0785</v>
      </c>
      <c r="M52" s="10">
        <f t="shared" si="13"/>
        <v>0.269625</v>
      </c>
      <c r="N52" s="10"/>
      <c r="O52" s="1"/>
      <c r="P52" s="1"/>
    </row>
    <row r="53" spans="1:16" x14ac:dyDescent="0.25">
      <c r="A53" s="2">
        <v>0.44791666666666669</v>
      </c>
      <c r="B53" s="1">
        <f t="shared" si="11"/>
        <v>51</v>
      </c>
      <c r="C53" s="1">
        <v>283</v>
      </c>
      <c r="D53" s="7">
        <v>13.97</v>
      </c>
      <c r="E53" s="10">
        <v>1.0900000000000001</v>
      </c>
      <c r="F53" s="13">
        <v>30.8</v>
      </c>
      <c r="G53" s="7">
        <f t="shared" si="0"/>
        <v>3.4925000000000002</v>
      </c>
      <c r="H53" s="2">
        <f t="shared" si="12"/>
        <v>1.0416666666666685E-2</v>
      </c>
      <c r="I53" s="1"/>
      <c r="J53" s="7">
        <f t="shared" si="1"/>
        <v>15.227300000000001</v>
      </c>
      <c r="K53" s="1"/>
      <c r="L53" s="10">
        <f t="shared" si="5"/>
        <v>1.0865</v>
      </c>
      <c r="M53" s="10">
        <f t="shared" si="13"/>
        <v>0.27162500000000001</v>
      </c>
      <c r="N53" s="10"/>
      <c r="O53" s="1"/>
      <c r="P53" s="1"/>
    </row>
    <row r="54" spans="1:16" x14ac:dyDescent="0.25">
      <c r="A54" s="2">
        <v>0.45833333333333331</v>
      </c>
      <c r="B54" s="1">
        <f t="shared" si="11"/>
        <v>52</v>
      </c>
      <c r="C54" s="1">
        <v>284</v>
      </c>
      <c r="D54" s="7">
        <v>13.94</v>
      </c>
      <c r="E54" s="10">
        <v>1.0880000000000001</v>
      </c>
      <c r="F54" s="13">
        <v>30.8</v>
      </c>
      <c r="G54" s="7">
        <f t="shared" si="0"/>
        <v>3.4849999999999999</v>
      </c>
      <c r="H54" s="2">
        <f t="shared" si="12"/>
        <v>1.041666666666663E-2</v>
      </c>
      <c r="I54" s="1"/>
      <c r="J54" s="7">
        <f t="shared" si="1"/>
        <v>15.16672</v>
      </c>
      <c r="K54" s="1"/>
      <c r="L54" s="10">
        <f t="shared" si="5"/>
        <v>1.089</v>
      </c>
      <c r="M54" s="10">
        <f t="shared" si="13"/>
        <v>0.27224999999999999</v>
      </c>
      <c r="N54" s="10"/>
      <c r="O54" s="1"/>
      <c r="P54" s="1"/>
    </row>
    <row r="55" spans="1:16" x14ac:dyDescent="0.25">
      <c r="A55" s="2">
        <v>0.46875</v>
      </c>
      <c r="B55" s="1">
        <f t="shared" si="11"/>
        <v>53</v>
      </c>
      <c r="C55" s="1">
        <v>285</v>
      </c>
      <c r="D55" s="7">
        <v>13.85</v>
      </c>
      <c r="E55" s="10">
        <v>1.081</v>
      </c>
      <c r="F55" s="13">
        <v>31.1</v>
      </c>
      <c r="G55" s="7">
        <f t="shared" si="0"/>
        <v>3.4624999999999999</v>
      </c>
      <c r="H55" s="2">
        <f t="shared" si="12"/>
        <v>1.0416666666666685E-2</v>
      </c>
      <c r="I55" s="1"/>
      <c r="J55" s="7">
        <f t="shared" si="1"/>
        <v>14.97185</v>
      </c>
      <c r="K55" s="1"/>
      <c r="L55" s="10">
        <f t="shared" si="5"/>
        <v>1.0845</v>
      </c>
      <c r="M55" s="10">
        <f t="shared" si="13"/>
        <v>0.271125</v>
      </c>
      <c r="N55" s="10"/>
      <c r="O55" s="1"/>
      <c r="P55" s="1"/>
    </row>
    <row r="56" spans="1:16" x14ac:dyDescent="0.25">
      <c r="A56" s="2">
        <v>0.47916666666666669</v>
      </c>
      <c r="B56" s="1">
        <f t="shared" si="11"/>
        <v>54</v>
      </c>
      <c r="C56" s="1">
        <v>286</v>
      </c>
      <c r="D56" s="7">
        <v>13.78</v>
      </c>
      <c r="E56" s="10">
        <v>1.075</v>
      </c>
      <c r="F56" s="13">
        <v>31.5</v>
      </c>
      <c r="G56" s="7">
        <f t="shared" si="0"/>
        <v>3.4449999999999998</v>
      </c>
      <c r="H56" s="2">
        <f t="shared" si="12"/>
        <v>1.0416666666666685E-2</v>
      </c>
      <c r="I56" s="1"/>
      <c r="J56" s="7">
        <f t="shared" si="1"/>
        <v>14.813499999999999</v>
      </c>
      <c r="K56" s="1"/>
      <c r="L56" s="10">
        <f t="shared" si="5"/>
        <v>1.0779999999999998</v>
      </c>
      <c r="M56" s="10">
        <f t="shared" si="13"/>
        <v>0.26949999999999996</v>
      </c>
      <c r="N56" s="10"/>
      <c r="O56" s="1"/>
      <c r="P56" s="1"/>
    </row>
    <row r="57" spans="1:16" x14ac:dyDescent="0.25">
      <c r="A57" s="2">
        <v>0.48958333333333331</v>
      </c>
      <c r="B57" s="1">
        <f t="shared" si="11"/>
        <v>55</v>
      </c>
      <c r="C57" s="1">
        <v>287</v>
      </c>
      <c r="D57" s="7">
        <v>13.76</v>
      </c>
      <c r="E57" s="10">
        <v>1.0740000000000001</v>
      </c>
      <c r="F57" s="13">
        <v>32</v>
      </c>
      <c r="G57" s="7">
        <f t="shared" si="0"/>
        <v>3.44</v>
      </c>
      <c r="H57" s="2">
        <f t="shared" si="12"/>
        <v>1.041666666666663E-2</v>
      </c>
      <c r="I57" s="1"/>
      <c r="J57" s="7">
        <f t="shared" si="1"/>
        <v>14.77824</v>
      </c>
      <c r="K57" s="1"/>
      <c r="L57" s="10">
        <f t="shared" si="5"/>
        <v>1.0745</v>
      </c>
      <c r="M57" s="10">
        <f t="shared" si="13"/>
        <v>0.268625</v>
      </c>
      <c r="N57" s="10"/>
      <c r="O57" s="1"/>
      <c r="P57" s="1"/>
    </row>
    <row r="58" spans="1:16" x14ac:dyDescent="0.25">
      <c r="A58" s="2">
        <v>0.5</v>
      </c>
      <c r="B58" s="1">
        <f t="shared" si="11"/>
        <v>56</v>
      </c>
      <c r="C58" s="1">
        <v>288</v>
      </c>
      <c r="D58" s="7">
        <v>13.73</v>
      </c>
      <c r="E58" s="10">
        <v>1.071</v>
      </c>
      <c r="F58" s="13">
        <v>32.6</v>
      </c>
      <c r="G58" s="7">
        <f t="shared" si="0"/>
        <v>3.4325000000000001</v>
      </c>
      <c r="H58" s="2">
        <f t="shared" si="12"/>
        <v>1.0416666666666685E-2</v>
      </c>
      <c r="I58" s="1"/>
      <c r="J58" s="7">
        <f t="shared" si="1"/>
        <v>14.704829999999999</v>
      </c>
      <c r="K58" s="1"/>
      <c r="L58" s="10">
        <f t="shared" si="5"/>
        <v>1.0725</v>
      </c>
      <c r="M58" s="10">
        <f t="shared" si="13"/>
        <v>0.268125</v>
      </c>
      <c r="N58" s="10"/>
      <c r="O58" s="1"/>
      <c r="P58" s="1"/>
    </row>
    <row r="59" spans="1:16" x14ac:dyDescent="0.25">
      <c r="A59" s="2">
        <v>0.51041666666666663</v>
      </c>
      <c r="B59" s="1">
        <f t="shared" si="11"/>
        <v>57</v>
      </c>
      <c r="C59" s="1">
        <v>289</v>
      </c>
      <c r="D59" s="7">
        <v>13.66</v>
      </c>
      <c r="E59" s="10">
        <v>1.0660000000000001</v>
      </c>
      <c r="F59" s="13">
        <v>33.4</v>
      </c>
      <c r="G59" s="7">
        <f t="shared" si="0"/>
        <v>3.415</v>
      </c>
      <c r="H59" s="2">
        <f t="shared" si="12"/>
        <v>1.041666666666663E-2</v>
      </c>
      <c r="I59" s="1"/>
      <c r="J59" s="7">
        <f t="shared" si="1"/>
        <v>14.561560000000002</v>
      </c>
      <c r="K59" s="1"/>
      <c r="L59" s="10">
        <f t="shared" si="5"/>
        <v>1.0685</v>
      </c>
      <c r="M59" s="10">
        <f t="shared" si="13"/>
        <v>0.267125</v>
      </c>
      <c r="N59" s="10"/>
      <c r="O59" s="1"/>
      <c r="P59" s="1"/>
    </row>
    <row r="60" spans="1:16" x14ac:dyDescent="0.25">
      <c r="A60" s="2">
        <v>0.52083333333333337</v>
      </c>
      <c r="B60" s="1">
        <f t="shared" si="11"/>
        <v>58</v>
      </c>
      <c r="C60" s="1">
        <v>290</v>
      </c>
      <c r="D60" s="7">
        <v>13.61</v>
      </c>
      <c r="E60" s="10">
        <v>1.0620000000000001</v>
      </c>
      <c r="F60" s="13">
        <v>33.9</v>
      </c>
      <c r="G60" s="7">
        <f t="shared" si="0"/>
        <v>3.4024999999999999</v>
      </c>
      <c r="H60" s="2">
        <f t="shared" si="12"/>
        <v>1.0416666666666741E-2</v>
      </c>
      <c r="I60" s="1"/>
      <c r="J60" s="7">
        <f t="shared" si="1"/>
        <v>14.45382</v>
      </c>
      <c r="K60" s="1"/>
      <c r="L60" s="10">
        <f t="shared" si="5"/>
        <v>1.0640000000000001</v>
      </c>
      <c r="M60" s="10">
        <f t="shared" si="13"/>
        <v>0.26600000000000001</v>
      </c>
      <c r="N60" s="10"/>
      <c r="O60" s="1"/>
      <c r="P60" s="1"/>
    </row>
    <row r="61" spans="1:16" x14ac:dyDescent="0.25">
      <c r="A61" s="2">
        <v>0.53125</v>
      </c>
      <c r="B61" s="1">
        <f t="shared" si="11"/>
        <v>59</v>
      </c>
      <c r="C61" s="1">
        <v>291</v>
      </c>
      <c r="D61" s="7">
        <v>13.59</v>
      </c>
      <c r="E61" s="10">
        <v>1.06</v>
      </c>
      <c r="F61" s="13">
        <v>35.200000000000003</v>
      </c>
      <c r="G61" s="7">
        <f t="shared" si="0"/>
        <v>3.3975</v>
      </c>
      <c r="H61" s="2">
        <f t="shared" si="12"/>
        <v>1.041666666666663E-2</v>
      </c>
      <c r="I61" s="1"/>
      <c r="J61" s="7">
        <f t="shared" si="1"/>
        <v>14.4054</v>
      </c>
      <c r="K61" s="1"/>
      <c r="L61" s="10">
        <f t="shared" si="5"/>
        <v>1.0609999999999999</v>
      </c>
      <c r="M61" s="10">
        <f t="shared" si="13"/>
        <v>0.26524999999999999</v>
      </c>
      <c r="N61" s="10"/>
      <c r="O61" s="1"/>
      <c r="P61" s="1"/>
    </row>
    <row r="62" spans="1:16" x14ac:dyDescent="0.25">
      <c r="A62" s="2">
        <v>0.54166666666666663</v>
      </c>
      <c r="B62" s="1">
        <f t="shared" si="11"/>
        <v>60</v>
      </c>
      <c r="C62" s="1">
        <v>292</v>
      </c>
      <c r="D62" s="7">
        <v>13.57</v>
      </c>
      <c r="E62" s="10">
        <v>1.0589999999999999</v>
      </c>
      <c r="F62" s="13">
        <v>36</v>
      </c>
      <c r="G62" s="7">
        <f t="shared" si="0"/>
        <v>3.3925000000000001</v>
      </c>
      <c r="H62" s="2">
        <f t="shared" si="12"/>
        <v>1.041666666666663E-2</v>
      </c>
      <c r="I62" s="1"/>
      <c r="J62" s="7">
        <f t="shared" si="1"/>
        <v>14.37063</v>
      </c>
      <c r="K62" s="1"/>
      <c r="L62" s="10">
        <f t="shared" si="5"/>
        <v>1.0594999999999999</v>
      </c>
      <c r="M62" s="10">
        <f t="shared" si="13"/>
        <v>0.26487499999999997</v>
      </c>
      <c r="N62" s="10"/>
      <c r="O62" s="1"/>
      <c r="P62" s="1"/>
    </row>
    <row r="63" spans="1:16" x14ac:dyDescent="0.25">
      <c r="A63" s="2">
        <v>0.55208333333333337</v>
      </c>
      <c r="B63" s="1">
        <f t="shared" si="11"/>
        <v>61</v>
      </c>
      <c r="C63" s="1">
        <v>293</v>
      </c>
      <c r="D63" s="7">
        <v>13.52</v>
      </c>
      <c r="E63" s="10">
        <v>1.0549999999999999</v>
      </c>
      <c r="F63" s="13">
        <v>36.4</v>
      </c>
      <c r="G63" s="7">
        <f t="shared" si="0"/>
        <v>3.38</v>
      </c>
      <c r="H63" s="2">
        <f t="shared" si="12"/>
        <v>1.0416666666666741E-2</v>
      </c>
      <c r="I63" s="1"/>
      <c r="J63" s="7">
        <f t="shared" si="1"/>
        <v>14.263599999999999</v>
      </c>
      <c r="K63" s="1"/>
      <c r="L63" s="10">
        <f t="shared" si="5"/>
        <v>1.0569999999999999</v>
      </c>
      <c r="M63" s="10">
        <f t="shared" si="13"/>
        <v>0.26424999999999998</v>
      </c>
      <c r="N63" s="10"/>
      <c r="O63" s="1"/>
      <c r="P63" s="1"/>
    </row>
    <row r="64" spans="1:16" x14ac:dyDescent="0.25">
      <c r="A64" s="2">
        <v>0.5625</v>
      </c>
      <c r="B64" s="1">
        <f t="shared" si="11"/>
        <v>62</v>
      </c>
      <c r="C64" s="1">
        <v>294</v>
      </c>
      <c r="D64" s="7">
        <v>13.38</v>
      </c>
      <c r="E64" s="10">
        <v>1.044</v>
      </c>
      <c r="F64" s="13">
        <v>36.9</v>
      </c>
      <c r="G64" s="7">
        <f t="shared" si="0"/>
        <v>3.3450000000000002</v>
      </c>
      <c r="H64" s="2">
        <f t="shared" si="12"/>
        <v>1.041666666666663E-2</v>
      </c>
      <c r="I64" s="1"/>
      <c r="J64" s="7">
        <f t="shared" si="1"/>
        <v>13.968720000000001</v>
      </c>
      <c r="K64" s="1"/>
      <c r="L64" s="10">
        <f t="shared" si="5"/>
        <v>1.0495000000000001</v>
      </c>
      <c r="M64" s="10">
        <f t="shared" si="13"/>
        <v>0.26237500000000002</v>
      </c>
      <c r="N64" s="10"/>
      <c r="O64" s="1"/>
      <c r="P64" s="1"/>
    </row>
    <row r="65" spans="1:17" x14ac:dyDescent="0.25">
      <c r="A65" s="2">
        <v>0.57291666666666663</v>
      </c>
      <c r="B65" s="1">
        <f t="shared" si="11"/>
        <v>63</v>
      </c>
      <c r="C65" s="1">
        <v>295</v>
      </c>
      <c r="D65" s="7">
        <v>13.01</v>
      </c>
      <c r="E65" s="10">
        <v>1.0149999999999999</v>
      </c>
      <c r="F65" s="13">
        <v>37.299999999999997</v>
      </c>
      <c r="G65" s="7">
        <f t="shared" si="0"/>
        <v>3.2524999999999999</v>
      </c>
      <c r="H65" s="2">
        <f t="shared" si="12"/>
        <v>1.041666666666663E-2</v>
      </c>
      <c r="I65" s="1"/>
      <c r="J65" s="7">
        <f t="shared" si="1"/>
        <v>13.205149999999998</v>
      </c>
      <c r="K65" s="1"/>
      <c r="L65" s="10">
        <f t="shared" si="5"/>
        <v>1.0295000000000001</v>
      </c>
      <c r="M65" s="10">
        <f t="shared" si="13"/>
        <v>0.25737500000000002</v>
      </c>
      <c r="N65" s="10"/>
      <c r="O65" s="1"/>
      <c r="P65" s="1"/>
    </row>
    <row r="66" spans="1:17" x14ac:dyDescent="0.25">
      <c r="A66" s="2">
        <v>0.58333333333333337</v>
      </c>
      <c r="B66" s="1">
        <f t="shared" si="11"/>
        <v>64</v>
      </c>
      <c r="C66" s="1">
        <v>296</v>
      </c>
      <c r="D66" s="7">
        <v>12.72</v>
      </c>
      <c r="E66" s="10">
        <v>0.99099999999999999</v>
      </c>
      <c r="F66" s="13">
        <v>37.1</v>
      </c>
      <c r="G66" s="7">
        <f t="shared" si="0"/>
        <v>3.18</v>
      </c>
      <c r="H66" s="2">
        <f t="shared" si="12"/>
        <v>1.0416666666666741E-2</v>
      </c>
      <c r="I66" s="1"/>
      <c r="J66" s="7">
        <f t="shared" si="1"/>
        <v>12.60552</v>
      </c>
      <c r="K66" s="1"/>
      <c r="L66" s="10">
        <f t="shared" si="5"/>
        <v>1.0029999999999999</v>
      </c>
      <c r="M66" s="10">
        <f t="shared" si="13"/>
        <v>0.25074999999999997</v>
      </c>
      <c r="N66" s="10"/>
      <c r="O66" s="1"/>
      <c r="P66" s="1"/>
    </row>
    <row r="67" spans="1:17" x14ac:dyDescent="0.25">
      <c r="A67" s="2">
        <v>0.59375</v>
      </c>
      <c r="B67" s="1">
        <f t="shared" si="11"/>
        <v>65</v>
      </c>
      <c r="C67" s="1">
        <v>297</v>
      </c>
      <c r="D67" s="7">
        <v>12.37</v>
      </c>
      <c r="E67" s="10">
        <v>0.96499999999999997</v>
      </c>
      <c r="F67" s="13">
        <v>37.1</v>
      </c>
      <c r="G67" s="7">
        <f t="shared" si="0"/>
        <v>3.0924999999999998</v>
      </c>
      <c r="H67" s="2">
        <f t="shared" si="12"/>
        <v>1.041666666666663E-2</v>
      </c>
      <c r="I67" s="1"/>
      <c r="J67" s="7">
        <f t="shared" si="1"/>
        <v>11.937049999999999</v>
      </c>
      <c r="K67" s="1"/>
      <c r="L67" s="10">
        <f t="shared" si="5"/>
        <v>0.97799999999999998</v>
      </c>
      <c r="M67" s="10">
        <f t="shared" si="13"/>
        <v>0.2445</v>
      </c>
      <c r="N67" s="10"/>
      <c r="O67" s="1"/>
      <c r="P67" s="1"/>
    </row>
    <row r="68" spans="1:17" x14ac:dyDescent="0.25">
      <c r="A68" s="2">
        <v>0.60416666666666663</v>
      </c>
      <c r="B68" s="1">
        <f t="shared" si="11"/>
        <v>66</v>
      </c>
      <c r="C68" s="1">
        <v>298</v>
      </c>
      <c r="D68" s="7">
        <v>12.15</v>
      </c>
      <c r="E68" s="10">
        <v>0.94799999999999995</v>
      </c>
      <c r="F68" s="13">
        <v>36.1</v>
      </c>
      <c r="G68" s="7">
        <f t="shared" ref="G68:G75" si="14">D68/4</f>
        <v>3.0375000000000001</v>
      </c>
      <c r="H68" s="2">
        <f t="shared" si="12"/>
        <v>1.041666666666663E-2</v>
      </c>
      <c r="I68" s="1"/>
      <c r="J68" s="7">
        <f t="shared" ref="J68:J75" si="15">D68*E68</f>
        <v>11.5182</v>
      </c>
      <c r="K68" s="1"/>
      <c r="L68" s="10">
        <f t="shared" si="5"/>
        <v>0.95649999999999991</v>
      </c>
      <c r="M68" s="10">
        <f t="shared" si="13"/>
        <v>0.23912499999999998</v>
      </c>
      <c r="N68" s="10"/>
      <c r="O68" s="1"/>
      <c r="P68" s="1"/>
    </row>
    <row r="69" spans="1:17" x14ac:dyDescent="0.25">
      <c r="A69" s="2">
        <v>0.61458333333333337</v>
      </c>
      <c r="B69" s="1">
        <f t="shared" si="11"/>
        <v>67</v>
      </c>
      <c r="C69" s="1">
        <v>299</v>
      </c>
      <c r="D69" s="7">
        <v>11.92</v>
      </c>
      <c r="E69" s="10">
        <v>0.93</v>
      </c>
      <c r="F69" s="13">
        <v>34.799999999999997</v>
      </c>
      <c r="G69" s="7">
        <f t="shared" si="14"/>
        <v>2.98</v>
      </c>
      <c r="H69" s="2">
        <f t="shared" si="12"/>
        <v>1.0416666666666741E-2</v>
      </c>
      <c r="I69" s="1"/>
      <c r="J69" s="7">
        <f t="shared" si="15"/>
        <v>11.085600000000001</v>
      </c>
      <c r="K69" s="1"/>
      <c r="L69" s="10">
        <f t="shared" si="5"/>
        <v>0.93900000000000006</v>
      </c>
      <c r="M69" s="10">
        <f t="shared" si="13"/>
        <v>0.23475000000000001</v>
      </c>
      <c r="N69" s="10"/>
      <c r="O69" s="1"/>
      <c r="P69" s="1"/>
    </row>
    <row r="70" spans="1:17" x14ac:dyDescent="0.25">
      <c r="A70" s="2">
        <v>0.625</v>
      </c>
      <c r="B70" s="1">
        <f t="shared" si="11"/>
        <v>68</v>
      </c>
      <c r="C70" s="1">
        <v>300</v>
      </c>
      <c r="D70" s="7">
        <v>11.3</v>
      </c>
      <c r="E70" s="10">
        <v>0.88100000000000001</v>
      </c>
      <c r="F70" s="13">
        <v>34.299999999999997</v>
      </c>
      <c r="G70" s="7">
        <f t="shared" si="14"/>
        <v>2.8250000000000002</v>
      </c>
      <c r="H70" s="2">
        <f t="shared" si="12"/>
        <v>1.041666666666663E-2</v>
      </c>
      <c r="I70" s="1"/>
      <c r="J70" s="7">
        <f t="shared" si="15"/>
        <v>9.9553000000000011</v>
      </c>
      <c r="K70" s="1"/>
      <c r="L70" s="10">
        <f t="shared" ref="L70:L75" si="16">SUM(E69:E70)/2</f>
        <v>0.90549999999999997</v>
      </c>
      <c r="M70" s="10">
        <f t="shared" si="13"/>
        <v>0.22637499999999999</v>
      </c>
      <c r="N70" s="10"/>
      <c r="O70" s="1"/>
      <c r="P70" s="1"/>
    </row>
    <row r="71" spans="1:17" x14ac:dyDescent="0.25">
      <c r="A71" s="2">
        <v>0.63541666666666663</v>
      </c>
      <c r="B71" s="1">
        <f t="shared" si="11"/>
        <v>69</v>
      </c>
      <c r="C71" s="1">
        <v>301</v>
      </c>
      <c r="D71" s="7">
        <v>11.04</v>
      </c>
      <c r="E71" s="10">
        <v>0.86099999999999999</v>
      </c>
      <c r="F71" s="13">
        <v>32.799999999999997</v>
      </c>
      <c r="G71" s="7">
        <f t="shared" si="14"/>
        <v>2.76</v>
      </c>
      <c r="H71" s="2">
        <f t="shared" si="12"/>
        <v>1.041666666666663E-2</v>
      </c>
      <c r="I71" s="1"/>
      <c r="J71" s="7">
        <f t="shared" si="15"/>
        <v>9.5054399999999983</v>
      </c>
      <c r="K71" s="1"/>
      <c r="L71" s="10">
        <f t="shared" si="16"/>
        <v>0.871</v>
      </c>
      <c r="M71" s="10">
        <f t="shared" si="13"/>
        <v>0.21775</v>
      </c>
      <c r="N71" s="10"/>
      <c r="O71" s="1"/>
      <c r="P71" s="1"/>
    </row>
    <row r="72" spans="1:17" x14ac:dyDescent="0.25">
      <c r="A72" s="2">
        <v>0.64583333333333337</v>
      </c>
      <c r="B72" s="1">
        <f t="shared" si="11"/>
        <v>70</v>
      </c>
      <c r="C72" s="1">
        <v>302</v>
      </c>
      <c r="D72" s="7">
        <v>10.78</v>
      </c>
      <c r="E72" s="10">
        <v>0.84099999999999997</v>
      </c>
      <c r="F72" s="13">
        <v>32.4</v>
      </c>
      <c r="G72" s="7">
        <f t="shared" si="14"/>
        <v>2.6949999999999998</v>
      </c>
      <c r="H72" s="2">
        <f t="shared" si="12"/>
        <v>1.0416666666666741E-2</v>
      </c>
      <c r="I72" s="1"/>
      <c r="J72" s="7">
        <f t="shared" si="15"/>
        <v>9.0659799999999997</v>
      </c>
      <c r="K72" s="1"/>
      <c r="L72" s="10">
        <f t="shared" si="16"/>
        <v>0.85099999999999998</v>
      </c>
      <c r="M72" s="10">
        <f t="shared" si="13"/>
        <v>0.21274999999999999</v>
      </c>
      <c r="N72" s="10"/>
      <c r="O72" s="1"/>
      <c r="P72" s="1"/>
    </row>
    <row r="73" spans="1:17" x14ac:dyDescent="0.25">
      <c r="A73" s="2">
        <v>0.65625</v>
      </c>
      <c r="B73" s="1">
        <f t="shared" si="11"/>
        <v>71</v>
      </c>
      <c r="C73" s="1">
        <v>303</v>
      </c>
      <c r="D73" s="7">
        <v>9.82</v>
      </c>
      <c r="E73" s="10">
        <v>0.76600000000000001</v>
      </c>
      <c r="F73" s="13">
        <v>32.4</v>
      </c>
      <c r="G73" s="7">
        <f t="shared" si="14"/>
        <v>2.4550000000000001</v>
      </c>
      <c r="H73" s="2">
        <f t="shared" si="12"/>
        <v>1.041666666666663E-2</v>
      </c>
      <c r="I73" s="1"/>
      <c r="J73" s="7">
        <f t="shared" si="15"/>
        <v>7.5221200000000001</v>
      </c>
      <c r="K73" s="1"/>
      <c r="L73" s="10">
        <f t="shared" si="16"/>
        <v>0.80349999999999999</v>
      </c>
      <c r="M73" s="10">
        <f t="shared" si="13"/>
        <v>0.200875</v>
      </c>
      <c r="N73" s="10"/>
      <c r="O73" s="1"/>
      <c r="P73" s="1"/>
    </row>
    <row r="74" spans="1:17" x14ac:dyDescent="0.25">
      <c r="A74" s="2">
        <v>0.66666666666666663</v>
      </c>
      <c r="B74" s="1">
        <f t="shared" si="11"/>
        <v>72</v>
      </c>
      <c r="C74" s="1">
        <v>304</v>
      </c>
      <c r="D74" s="7">
        <v>8.82</v>
      </c>
      <c r="E74" s="10">
        <v>0.68799999999999994</v>
      </c>
      <c r="F74" s="13">
        <v>33.299999999999997</v>
      </c>
      <c r="G74" s="7">
        <f t="shared" si="14"/>
        <v>2.2050000000000001</v>
      </c>
      <c r="H74" s="2">
        <f t="shared" si="12"/>
        <v>1.041666666666663E-2</v>
      </c>
      <c r="I74" s="1"/>
      <c r="J74" s="7">
        <f t="shared" si="15"/>
        <v>6.0681599999999998</v>
      </c>
      <c r="K74" s="1"/>
      <c r="L74" s="10">
        <f t="shared" si="16"/>
        <v>0.72699999999999998</v>
      </c>
      <c r="M74" s="10">
        <f t="shared" si="13"/>
        <v>0.18174999999999999</v>
      </c>
      <c r="N74" s="10"/>
      <c r="O74" s="1"/>
      <c r="P74" s="1"/>
    </row>
    <row r="75" spans="1:17" x14ac:dyDescent="0.25">
      <c r="A75" s="2">
        <v>0.67708333333333337</v>
      </c>
      <c r="B75" s="1">
        <f t="shared" si="11"/>
        <v>73</v>
      </c>
      <c r="C75" s="1">
        <v>305</v>
      </c>
      <c r="D75" s="7">
        <v>8.25</v>
      </c>
      <c r="E75" s="10">
        <v>0.64300000000000002</v>
      </c>
      <c r="F75" s="13">
        <v>34.200000000000003</v>
      </c>
      <c r="G75" s="7">
        <f t="shared" si="14"/>
        <v>2.0625</v>
      </c>
      <c r="H75" s="2">
        <f t="shared" si="12"/>
        <v>1.0416666666666741E-2</v>
      </c>
      <c r="I75" s="2">
        <f>SUM(H49:H75)</f>
        <v>0.28125000000000006</v>
      </c>
      <c r="J75" s="7">
        <f t="shared" si="15"/>
        <v>5.3047500000000003</v>
      </c>
      <c r="K75" s="29">
        <f>(SUM(D48:D75))/28</f>
        <v>12.590357142857142</v>
      </c>
      <c r="L75" s="10">
        <f t="shared" si="16"/>
        <v>0.66549999999999998</v>
      </c>
      <c r="M75" s="10">
        <f t="shared" si="13"/>
        <v>0.166375</v>
      </c>
      <c r="N75" s="10">
        <f>SUM(M49:M75)</f>
        <v>6.6771249999999993</v>
      </c>
      <c r="O75" s="7">
        <f>K75*N75</f>
        <v>84.067388437499986</v>
      </c>
      <c r="P75" s="7">
        <f>(K75*2)*N75</f>
        <v>168.13477687499997</v>
      </c>
    </row>
    <row r="76" spans="1:17" x14ac:dyDescent="0.25">
      <c r="A76" s="14">
        <v>0.6875</v>
      </c>
      <c r="B76" s="15">
        <f t="shared" si="11"/>
        <v>74</v>
      </c>
      <c r="C76" s="15">
        <v>306</v>
      </c>
      <c r="D76" s="16" t="s">
        <v>10</v>
      </c>
      <c r="E76" s="16" t="s">
        <v>10</v>
      </c>
      <c r="F76" s="16" t="s">
        <v>10</v>
      </c>
      <c r="G76" s="7"/>
      <c r="H76" s="2"/>
      <c r="I76" s="1"/>
      <c r="J76" s="7"/>
      <c r="K76" s="1"/>
      <c r="L76" s="10"/>
      <c r="M76" s="10"/>
      <c r="N76" s="10"/>
      <c r="O76" s="1"/>
      <c r="P76" s="1"/>
    </row>
    <row r="77" spans="1:17" x14ac:dyDescent="0.25">
      <c r="A77" s="14">
        <v>0.69791666666666663</v>
      </c>
      <c r="B77" s="15">
        <f t="shared" si="11"/>
        <v>75</v>
      </c>
      <c r="C77" s="15">
        <v>307</v>
      </c>
      <c r="D77" s="16" t="s">
        <v>10</v>
      </c>
      <c r="E77" s="16" t="s">
        <v>10</v>
      </c>
      <c r="F77" s="16" t="s">
        <v>10</v>
      </c>
      <c r="G77" s="7"/>
      <c r="H77" s="2"/>
      <c r="I77" s="1"/>
      <c r="J77" s="7"/>
      <c r="K77" s="1"/>
      <c r="L77" s="10"/>
      <c r="M77" s="10"/>
      <c r="N77" s="10"/>
      <c r="O77" s="1"/>
      <c r="P77" s="1"/>
    </row>
    <row r="78" spans="1:17" x14ac:dyDescent="0.25">
      <c r="A78" s="14">
        <v>0.70833333333333337</v>
      </c>
      <c r="B78" s="15">
        <f t="shared" si="11"/>
        <v>76</v>
      </c>
      <c r="C78" s="15">
        <v>308</v>
      </c>
      <c r="D78" s="16" t="s">
        <v>10</v>
      </c>
      <c r="E78" s="16" t="s">
        <v>10</v>
      </c>
      <c r="F78" s="16" t="s">
        <v>10</v>
      </c>
      <c r="G78" s="7"/>
      <c r="H78" s="2"/>
      <c r="I78" s="1"/>
      <c r="J78" s="7"/>
      <c r="K78" s="1"/>
      <c r="L78" s="10"/>
      <c r="M78" s="10"/>
      <c r="N78" s="10">
        <f>SUM(M49:M78)</f>
        <v>6.6771249999999993</v>
      </c>
      <c r="O78" s="1"/>
      <c r="P78" s="1"/>
    </row>
    <row r="80" spans="1:17" x14ac:dyDescent="0.25">
      <c r="O80" s="31" t="s">
        <v>60</v>
      </c>
      <c r="P80" s="31" t="s">
        <v>61</v>
      </c>
      <c r="Q80" s="31" t="s">
        <v>62</v>
      </c>
    </row>
    <row r="81" spans="9:18" x14ac:dyDescent="0.25">
      <c r="I81" s="19" t="s">
        <v>13</v>
      </c>
      <c r="N81" s="18">
        <f>SUM(N1:N78)</f>
        <v>33.53725</v>
      </c>
      <c r="O81" s="18">
        <f>SUM(O3:O75)</f>
        <v>359.06732986607142</v>
      </c>
      <c r="P81" s="18">
        <f>SUM(P3:P75)</f>
        <v>718.13465973214284</v>
      </c>
      <c r="Q81" s="18">
        <f>P81*4</f>
        <v>2872.5386389285713</v>
      </c>
      <c r="R81" s="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07F1-1743-4919-BEBB-E6C39425B275}">
  <dimension ref="B3:U76"/>
  <sheetViews>
    <sheetView workbookViewId="0">
      <selection activeCell="P35" sqref="P35"/>
    </sheetView>
  </sheetViews>
  <sheetFormatPr defaultRowHeight="15" x14ac:dyDescent="0.25"/>
  <sheetData>
    <row r="3" spans="2:21" x14ac:dyDescent="0.25">
      <c r="B3" s="17" t="s">
        <v>4</v>
      </c>
      <c r="C3" s="17" t="s">
        <v>1</v>
      </c>
      <c r="T3" s="17" t="s">
        <v>4</v>
      </c>
      <c r="U3" s="17" t="s">
        <v>3</v>
      </c>
    </row>
    <row r="4" spans="2:21" x14ac:dyDescent="0.25">
      <c r="B4" s="4">
        <v>1</v>
      </c>
      <c r="C4" s="5">
        <v>13.81</v>
      </c>
      <c r="T4" s="4">
        <v>1</v>
      </c>
      <c r="U4" s="11">
        <v>22.8</v>
      </c>
    </row>
    <row r="5" spans="2:21" x14ac:dyDescent="0.25">
      <c r="B5" s="4">
        <f>B4+1</f>
        <v>2</v>
      </c>
      <c r="C5" s="5">
        <v>13.57</v>
      </c>
      <c r="T5" s="4">
        <f>T4+1</f>
        <v>2</v>
      </c>
      <c r="U5" s="11">
        <v>24.6</v>
      </c>
    </row>
    <row r="6" spans="2:21" x14ac:dyDescent="0.25">
      <c r="B6" s="4">
        <f t="shared" ref="B6:B33" si="0">B5+1</f>
        <v>3</v>
      </c>
      <c r="C6" s="5">
        <v>13.5</v>
      </c>
      <c r="T6" s="4">
        <f t="shared" ref="T6:T33" si="1">T5+1</f>
        <v>3</v>
      </c>
      <c r="U6" s="11">
        <v>25.9</v>
      </c>
    </row>
    <row r="7" spans="2:21" x14ac:dyDescent="0.25">
      <c r="B7" s="4">
        <f t="shared" si="0"/>
        <v>4</v>
      </c>
      <c r="C7" s="5">
        <v>13.51</v>
      </c>
      <c r="T7" s="4">
        <f t="shared" si="1"/>
        <v>4</v>
      </c>
      <c r="U7" s="11">
        <v>26.8</v>
      </c>
    </row>
    <row r="8" spans="2:21" x14ac:dyDescent="0.25">
      <c r="B8" s="4">
        <f t="shared" si="0"/>
        <v>5</v>
      </c>
      <c r="C8" s="5">
        <v>13.51</v>
      </c>
      <c r="T8" s="4">
        <f t="shared" si="1"/>
        <v>5</v>
      </c>
      <c r="U8" s="11">
        <v>27.3</v>
      </c>
    </row>
    <row r="9" spans="2:21" x14ac:dyDescent="0.25">
      <c r="B9" s="4">
        <f t="shared" si="0"/>
        <v>6</v>
      </c>
      <c r="C9" s="5">
        <v>13.51</v>
      </c>
      <c r="T9" s="4">
        <f t="shared" si="1"/>
        <v>6</v>
      </c>
      <c r="U9" s="11">
        <v>27.8</v>
      </c>
    </row>
    <row r="10" spans="2:21" x14ac:dyDescent="0.25">
      <c r="B10" s="4">
        <f t="shared" si="0"/>
        <v>7</v>
      </c>
      <c r="C10" s="5">
        <v>13.51</v>
      </c>
      <c r="T10" s="4">
        <f t="shared" si="1"/>
        <v>7</v>
      </c>
      <c r="U10" s="11">
        <v>28</v>
      </c>
    </row>
    <row r="11" spans="2:21" x14ac:dyDescent="0.25">
      <c r="B11" s="4">
        <f t="shared" si="0"/>
        <v>8</v>
      </c>
      <c r="C11" s="5">
        <v>13.5</v>
      </c>
      <c r="T11" s="4">
        <f t="shared" si="1"/>
        <v>8</v>
      </c>
      <c r="U11" s="11">
        <v>28.7</v>
      </c>
    </row>
    <row r="12" spans="2:21" x14ac:dyDescent="0.25">
      <c r="B12" s="4">
        <f t="shared" si="0"/>
        <v>9</v>
      </c>
      <c r="C12" s="5">
        <v>13.49</v>
      </c>
      <c r="T12" s="4">
        <f t="shared" si="1"/>
        <v>9</v>
      </c>
      <c r="U12" s="11">
        <v>28.9</v>
      </c>
    </row>
    <row r="13" spans="2:21" x14ac:dyDescent="0.25">
      <c r="B13" s="4">
        <f t="shared" si="0"/>
        <v>10</v>
      </c>
      <c r="C13" s="5">
        <v>13.49</v>
      </c>
      <c r="T13" s="4">
        <f t="shared" si="1"/>
        <v>10</v>
      </c>
      <c r="U13" s="11">
        <v>29.1</v>
      </c>
    </row>
    <row r="14" spans="2:21" x14ac:dyDescent="0.25">
      <c r="B14" s="4">
        <f t="shared" si="0"/>
        <v>11</v>
      </c>
      <c r="C14" s="5">
        <v>13.49</v>
      </c>
      <c r="T14" s="4">
        <f t="shared" si="1"/>
        <v>11</v>
      </c>
      <c r="U14" s="11">
        <v>29.4</v>
      </c>
    </row>
    <row r="15" spans="2:21" x14ac:dyDescent="0.25">
      <c r="B15" s="4">
        <f t="shared" si="0"/>
        <v>12</v>
      </c>
      <c r="C15" s="5">
        <v>13.49</v>
      </c>
      <c r="T15" s="4">
        <f t="shared" si="1"/>
        <v>12</v>
      </c>
      <c r="U15" s="11">
        <v>29.4</v>
      </c>
    </row>
    <row r="16" spans="2:21" x14ac:dyDescent="0.25">
      <c r="B16" s="4">
        <f t="shared" si="0"/>
        <v>13</v>
      </c>
      <c r="C16" s="5">
        <v>13.49</v>
      </c>
      <c r="T16" s="4">
        <f t="shared" si="1"/>
        <v>13</v>
      </c>
      <c r="U16" s="11">
        <v>29.5</v>
      </c>
    </row>
    <row r="17" spans="2:21" x14ac:dyDescent="0.25">
      <c r="B17" s="4">
        <f t="shared" si="0"/>
        <v>14</v>
      </c>
      <c r="C17" s="5">
        <v>13.5</v>
      </c>
      <c r="T17" s="4">
        <f t="shared" si="1"/>
        <v>14</v>
      </c>
      <c r="U17" s="11">
        <v>29.7</v>
      </c>
    </row>
    <row r="18" spans="2:21" x14ac:dyDescent="0.25">
      <c r="B18" s="1">
        <f t="shared" si="0"/>
        <v>15</v>
      </c>
      <c r="C18" s="6">
        <v>13.73</v>
      </c>
      <c r="T18" s="1">
        <f t="shared" si="1"/>
        <v>15</v>
      </c>
      <c r="U18" s="12">
        <v>23.4</v>
      </c>
    </row>
    <row r="19" spans="2:21" x14ac:dyDescent="0.25">
      <c r="B19" s="1">
        <f t="shared" si="0"/>
        <v>16</v>
      </c>
      <c r="C19" s="6">
        <v>13.44</v>
      </c>
      <c r="T19" s="1">
        <f t="shared" si="1"/>
        <v>16</v>
      </c>
      <c r="U19" s="12">
        <v>27.1</v>
      </c>
    </row>
    <row r="20" spans="2:21" x14ac:dyDescent="0.25">
      <c r="B20" s="1">
        <f t="shared" si="0"/>
        <v>17</v>
      </c>
      <c r="C20" s="6">
        <v>13.52</v>
      </c>
      <c r="T20" s="1">
        <f t="shared" si="1"/>
        <v>17</v>
      </c>
      <c r="U20" s="12">
        <v>28.8</v>
      </c>
    </row>
    <row r="21" spans="2:21" x14ac:dyDescent="0.25">
      <c r="B21" s="1">
        <f t="shared" si="0"/>
        <v>18</v>
      </c>
      <c r="C21" s="6">
        <v>13.56</v>
      </c>
      <c r="T21" s="1">
        <f t="shared" si="1"/>
        <v>18</v>
      </c>
      <c r="U21" s="12">
        <v>29.9</v>
      </c>
    </row>
    <row r="22" spans="2:21" x14ac:dyDescent="0.25">
      <c r="B22" s="1">
        <f t="shared" si="0"/>
        <v>19</v>
      </c>
      <c r="C22" s="6">
        <v>13.58</v>
      </c>
      <c r="T22" s="1">
        <f t="shared" si="1"/>
        <v>19</v>
      </c>
      <c r="U22" s="12">
        <v>30.1</v>
      </c>
    </row>
    <row r="23" spans="2:21" x14ac:dyDescent="0.25">
      <c r="B23" s="1">
        <f t="shared" si="0"/>
        <v>20</v>
      </c>
      <c r="C23" s="6">
        <v>13.6</v>
      </c>
      <c r="T23" s="1">
        <f t="shared" si="1"/>
        <v>20</v>
      </c>
      <c r="U23" s="12">
        <v>30.4</v>
      </c>
    </row>
    <row r="24" spans="2:21" x14ac:dyDescent="0.25">
      <c r="B24" s="1">
        <f t="shared" si="0"/>
        <v>21</v>
      </c>
      <c r="C24" s="6">
        <v>13.61</v>
      </c>
      <c r="T24" s="1">
        <f t="shared" si="1"/>
        <v>21</v>
      </c>
      <c r="U24" s="12">
        <v>30.4</v>
      </c>
    </row>
    <row r="25" spans="2:21" x14ac:dyDescent="0.25">
      <c r="B25" s="4">
        <f t="shared" si="0"/>
        <v>22</v>
      </c>
      <c r="C25" s="5">
        <v>13.85</v>
      </c>
      <c r="T25" s="4">
        <f t="shared" si="1"/>
        <v>22</v>
      </c>
      <c r="U25" s="11">
        <v>25.7</v>
      </c>
    </row>
    <row r="26" spans="2:21" x14ac:dyDescent="0.25">
      <c r="B26" s="4">
        <f t="shared" si="0"/>
        <v>23</v>
      </c>
      <c r="C26" s="5">
        <v>13.53</v>
      </c>
      <c r="T26" s="4">
        <f t="shared" si="1"/>
        <v>23</v>
      </c>
      <c r="U26" s="11">
        <v>28.2</v>
      </c>
    </row>
    <row r="27" spans="2:21" x14ac:dyDescent="0.25">
      <c r="B27" s="4">
        <f t="shared" si="0"/>
        <v>24</v>
      </c>
      <c r="C27" s="5">
        <v>13.59</v>
      </c>
      <c r="T27" s="4">
        <f t="shared" si="1"/>
        <v>24</v>
      </c>
      <c r="U27" s="11">
        <v>29.2</v>
      </c>
    </row>
    <row r="28" spans="2:21" x14ac:dyDescent="0.25">
      <c r="B28" s="4">
        <f t="shared" si="0"/>
        <v>25</v>
      </c>
      <c r="C28" s="5">
        <v>13.63</v>
      </c>
      <c r="T28" s="4">
        <f t="shared" si="1"/>
        <v>25</v>
      </c>
      <c r="U28" s="11">
        <v>30.4</v>
      </c>
    </row>
    <row r="29" spans="2:21" x14ac:dyDescent="0.25">
      <c r="B29" s="4">
        <f t="shared" si="0"/>
        <v>26</v>
      </c>
      <c r="C29" s="5">
        <v>13.66</v>
      </c>
      <c r="T29" s="4">
        <f t="shared" si="1"/>
        <v>26</v>
      </c>
      <c r="U29" s="11">
        <v>30.7</v>
      </c>
    </row>
    <row r="30" spans="2:21" x14ac:dyDescent="0.25">
      <c r="B30" s="4">
        <f t="shared" si="0"/>
        <v>27</v>
      </c>
      <c r="C30" s="5">
        <v>13.68</v>
      </c>
      <c r="T30" s="4">
        <f t="shared" si="1"/>
        <v>27</v>
      </c>
      <c r="U30" s="11">
        <v>31.2</v>
      </c>
    </row>
    <row r="31" spans="2:21" x14ac:dyDescent="0.25">
      <c r="B31" s="4">
        <f t="shared" si="0"/>
        <v>28</v>
      </c>
      <c r="C31" s="5">
        <v>13.71</v>
      </c>
      <c r="T31" s="4">
        <f t="shared" si="1"/>
        <v>28</v>
      </c>
      <c r="U31" s="11">
        <v>31.2</v>
      </c>
    </row>
    <row r="32" spans="2:21" x14ac:dyDescent="0.25">
      <c r="B32" s="4">
        <f t="shared" si="0"/>
        <v>29</v>
      </c>
      <c r="C32" s="5">
        <v>13.75</v>
      </c>
      <c r="T32" s="4">
        <f t="shared" si="1"/>
        <v>29</v>
      </c>
      <c r="U32" s="11">
        <v>31.2</v>
      </c>
    </row>
    <row r="33" spans="2:21" x14ac:dyDescent="0.25">
      <c r="B33" s="4">
        <f t="shared" si="0"/>
        <v>30</v>
      </c>
      <c r="C33" s="5">
        <v>13.78</v>
      </c>
      <c r="T33" s="4">
        <f t="shared" si="1"/>
        <v>30</v>
      </c>
      <c r="U33" s="11">
        <v>31.3</v>
      </c>
    </row>
    <row r="34" spans="2:21" x14ac:dyDescent="0.25">
      <c r="B34" s="1">
        <f>B33+1</f>
        <v>31</v>
      </c>
      <c r="C34" s="6">
        <v>13.4</v>
      </c>
      <c r="T34" s="1">
        <f>T33+1</f>
        <v>31</v>
      </c>
      <c r="U34" s="12">
        <v>21.8</v>
      </c>
    </row>
    <row r="35" spans="2:21" x14ac:dyDescent="0.25">
      <c r="B35" s="1">
        <f t="shared" ref="B35:B39" si="2">B34+1</f>
        <v>32</v>
      </c>
      <c r="C35" s="6">
        <v>13.46</v>
      </c>
      <c r="T35" s="1">
        <f t="shared" ref="T35:T39" si="3">T34+1</f>
        <v>32</v>
      </c>
      <c r="U35" s="13">
        <v>28.2</v>
      </c>
    </row>
    <row r="36" spans="2:21" x14ac:dyDescent="0.25">
      <c r="B36" s="1">
        <f t="shared" si="2"/>
        <v>33</v>
      </c>
      <c r="C36" s="7">
        <v>13.61</v>
      </c>
      <c r="T36" s="1">
        <f t="shared" si="3"/>
        <v>33</v>
      </c>
      <c r="U36" s="13">
        <v>30.1</v>
      </c>
    </row>
    <row r="37" spans="2:21" x14ac:dyDescent="0.25">
      <c r="B37" s="1">
        <f t="shared" si="2"/>
        <v>34</v>
      </c>
      <c r="C37" s="7">
        <v>13.79</v>
      </c>
      <c r="T37" s="1">
        <f t="shared" si="3"/>
        <v>34</v>
      </c>
      <c r="U37" s="13">
        <v>30.8</v>
      </c>
    </row>
    <row r="38" spans="2:21" x14ac:dyDescent="0.25">
      <c r="B38" s="1">
        <f t="shared" si="2"/>
        <v>35</v>
      </c>
      <c r="C38" s="7">
        <v>13.9</v>
      </c>
      <c r="T38" s="1">
        <f t="shared" si="3"/>
        <v>35</v>
      </c>
      <c r="U38" s="13">
        <v>30.9</v>
      </c>
    </row>
    <row r="39" spans="2:21" x14ac:dyDescent="0.25">
      <c r="B39" s="1">
        <f t="shared" si="2"/>
        <v>36</v>
      </c>
      <c r="C39" s="7">
        <v>13.9</v>
      </c>
      <c r="T39" s="1">
        <f t="shared" si="3"/>
        <v>36</v>
      </c>
      <c r="U39" s="13">
        <v>31</v>
      </c>
    </row>
    <row r="40" spans="2:21" x14ac:dyDescent="0.25">
      <c r="B40" s="4">
        <f>B39+1</f>
        <v>37</v>
      </c>
      <c r="C40" s="5">
        <v>13.35</v>
      </c>
      <c r="T40" s="4">
        <f>T39+1</f>
        <v>37</v>
      </c>
      <c r="U40" s="11">
        <v>24</v>
      </c>
    </row>
    <row r="41" spans="2:21" x14ac:dyDescent="0.25">
      <c r="B41" s="4">
        <f t="shared" ref="B41:B48" si="4">B40+1</f>
        <v>38</v>
      </c>
      <c r="C41" s="5">
        <v>13.39</v>
      </c>
      <c r="T41" s="4">
        <f t="shared" ref="T41:T48" si="5">T40+1</f>
        <v>38</v>
      </c>
      <c r="U41" s="11">
        <v>27.6</v>
      </c>
    </row>
    <row r="42" spans="2:21" x14ac:dyDescent="0.25">
      <c r="B42" s="4">
        <f t="shared" si="4"/>
        <v>39</v>
      </c>
      <c r="C42" s="5">
        <v>13.54</v>
      </c>
      <c r="T42" s="4">
        <f t="shared" si="5"/>
        <v>39</v>
      </c>
      <c r="U42" s="11">
        <v>29.6</v>
      </c>
    </row>
    <row r="43" spans="2:21" x14ac:dyDescent="0.25">
      <c r="B43" s="4">
        <f t="shared" si="4"/>
        <v>40</v>
      </c>
      <c r="C43" s="5">
        <v>13.67</v>
      </c>
      <c r="T43" s="4">
        <f t="shared" si="5"/>
        <v>40</v>
      </c>
      <c r="U43" s="11">
        <v>30.3</v>
      </c>
    </row>
    <row r="44" spans="2:21" x14ac:dyDescent="0.25">
      <c r="B44" s="4">
        <f t="shared" si="4"/>
        <v>41</v>
      </c>
      <c r="C44" s="5">
        <v>13.86</v>
      </c>
      <c r="E44">
        <f>(SUM(C4:C62))/59</f>
        <v>13.641525423728813</v>
      </c>
      <c r="F44">
        <f>E44/4</f>
        <v>3.4103813559322034</v>
      </c>
      <c r="T44" s="4">
        <f t="shared" si="5"/>
        <v>41</v>
      </c>
      <c r="U44" s="11">
        <v>30.7</v>
      </c>
    </row>
    <row r="45" spans="2:21" x14ac:dyDescent="0.25">
      <c r="B45" s="4">
        <f t="shared" si="4"/>
        <v>42</v>
      </c>
      <c r="C45" s="5">
        <v>13.85</v>
      </c>
      <c r="T45" s="4">
        <f t="shared" si="5"/>
        <v>42</v>
      </c>
      <c r="U45" s="11">
        <v>30.9</v>
      </c>
    </row>
    <row r="46" spans="2:21" x14ac:dyDescent="0.25">
      <c r="B46" s="4">
        <f t="shared" si="4"/>
        <v>43</v>
      </c>
      <c r="C46" s="5">
        <v>13.83</v>
      </c>
      <c r="T46" s="4">
        <f t="shared" si="5"/>
        <v>43</v>
      </c>
      <c r="U46" s="11">
        <v>30.9</v>
      </c>
    </row>
    <row r="47" spans="2:21" x14ac:dyDescent="0.25">
      <c r="B47" s="4">
        <f t="shared" si="4"/>
        <v>44</v>
      </c>
      <c r="C47" s="5">
        <v>13.88</v>
      </c>
      <c r="T47" s="4">
        <f t="shared" si="5"/>
        <v>44</v>
      </c>
      <c r="U47" s="11">
        <v>31.1</v>
      </c>
    </row>
    <row r="48" spans="2:21" x14ac:dyDescent="0.25">
      <c r="B48" s="4">
        <f t="shared" si="4"/>
        <v>45</v>
      </c>
      <c r="C48" s="5">
        <v>13.78</v>
      </c>
      <c r="T48" s="4">
        <f t="shared" si="5"/>
        <v>45</v>
      </c>
      <c r="U48" s="11">
        <v>31.4</v>
      </c>
    </row>
    <row r="49" spans="2:21" x14ac:dyDescent="0.25">
      <c r="B49" s="1">
        <f>B48+1</f>
        <v>46</v>
      </c>
      <c r="C49" s="7">
        <v>13.4</v>
      </c>
      <c r="T49" s="1">
        <f>T48+1</f>
        <v>46</v>
      </c>
      <c r="U49" s="13">
        <v>23.9</v>
      </c>
    </row>
    <row r="50" spans="2:21" x14ac:dyDescent="0.25">
      <c r="B50" s="1">
        <f t="shared" ref="B50:B74" si="6">B49+1</f>
        <v>47</v>
      </c>
      <c r="C50" s="7">
        <v>13.77</v>
      </c>
      <c r="T50" s="1">
        <f t="shared" ref="T50:T76" si="7">T49+1</f>
        <v>47</v>
      </c>
      <c r="U50" s="13">
        <v>27.6</v>
      </c>
    </row>
    <row r="51" spans="2:21" x14ac:dyDescent="0.25">
      <c r="B51" s="1">
        <f t="shared" si="6"/>
        <v>48</v>
      </c>
      <c r="C51" s="7">
        <v>13.9</v>
      </c>
      <c r="T51" s="1">
        <f t="shared" si="7"/>
        <v>48</v>
      </c>
      <c r="U51" s="13">
        <v>29.5</v>
      </c>
    </row>
    <row r="52" spans="2:21" x14ac:dyDescent="0.25">
      <c r="B52" s="1">
        <f t="shared" si="6"/>
        <v>49</v>
      </c>
      <c r="C52" s="7">
        <v>13.97</v>
      </c>
      <c r="T52" s="1">
        <f t="shared" si="7"/>
        <v>49</v>
      </c>
      <c r="U52" s="13">
        <v>30.3</v>
      </c>
    </row>
    <row r="53" spans="2:21" x14ac:dyDescent="0.25">
      <c r="B53" s="1">
        <f t="shared" si="6"/>
        <v>50</v>
      </c>
      <c r="C53" s="7">
        <v>13.94</v>
      </c>
      <c r="T53" s="1">
        <f t="shared" si="7"/>
        <v>50</v>
      </c>
      <c r="U53" s="13">
        <v>30.7</v>
      </c>
    </row>
    <row r="54" spans="2:21" x14ac:dyDescent="0.25">
      <c r="B54" s="1">
        <f t="shared" si="6"/>
        <v>51</v>
      </c>
      <c r="C54" s="7">
        <v>13.85</v>
      </c>
      <c r="T54" s="1">
        <f t="shared" si="7"/>
        <v>51</v>
      </c>
      <c r="U54" s="13">
        <v>30.8</v>
      </c>
    </row>
    <row r="55" spans="2:21" x14ac:dyDescent="0.25">
      <c r="B55" s="1">
        <f t="shared" si="6"/>
        <v>52</v>
      </c>
      <c r="C55" s="7">
        <v>13.78</v>
      </c>
      <c r="T55" s="1">
        <f t="shared" si="7"/>
        <v>52</v>
      </c>
      <c r="U55" s="13">
        <v>30.8</v>
      </c>
    </row>
    <row r="56" spans="2:21" x14ac:dyDescent="0.25">
      <c r="B56" s="1">
        <f t="shared" si="6"/>
        <v>53</v>
      </c>
      <c r="C56" s="7">
        <v>13.76</v>
      </c>
      <c r="T56" s="1">
        <f t="shared" si="7"/>
        <v>53</v>
      </c>
      <c r="U56" s="13">
        <v>31.1</v>
      </c>
    </row>
    <row r="57" spans="2:21" x14ac:dyDescent="0.25">
      <c r="B57" s="1">
        <f t="shared" si="6"/>
        <v>54</v>
      </c>
      <c r="C57" s="7">
        <v>13.73</v>
      </c>
      <c r="T57" s="1">
        <f t="shared" si="7"/>
        <v>54</v>
      </c>
      <c r="U57" s="13">
        <v>31.5</v>
      </c>
    </row>
    <row r="58" spans="2:21" x14ac:dyDescent="0.25">
      <c r="B58" s="1">
        <f t="shared" si="6"/>
        <v>55</v>
      </c>
      <c r="C58" s="7">
        <v>13.66</v>
      </c>
      <c r="T58" s="1">
        <f t="shared" si="7"/>
        <v>55</v>
      </c>
      <c r="U58" s="13">
        <v>32</v>
      </c>
    </row>
    <row r="59" spans="2:21" x14ac:dyDescent="0.25">
      <c r="B59" s="1">
        <f t="shared" si="6"/>
        <v>56</v>
      </c>
      <c r="C59" s="7">
        <v>13.61</v>
      </c>
      <c r="T59" s="1">
        <f t="shared" si="7"/>
        <v>56</v>
      </c>
      <c r="U59" s="13">
        <v>32.6</v>
      </c>
    </row>
    <row r="60" spans="2:21" x14ac:dyDescent="0.25">
      <c r="B60" s="1">
        <f t="shared" si="6"/>
        <v>57</v>
      </c>
      <c r="C60" s="7">
        <v>13.59</v>
      </c>
      <c r="T60" s="1">
        <f t="shared" si="7"/>
        <v>57</v>
      </c>
      <c r="U60" s="13">
        <v>33.4</v>
      </c>
    </row>
    <row r="61" spans="2:21" x14ac:dyDescent="0.25">
      <c r="B61" s="1">
        <f t="shared" si="6"/>
        <v>58</v>
      </c>
      <c r="C61" s="7">
        <v>13.57</v>
      </c>
      <c r="T61" s="1">
        <f t="shared" si="7"/>
        <v>58</v>
      </c>
      <c r="U61" s="13">
        <v>33.9</v>
      </c>
    </row>
    <row r="62" spans="2:21" x14ac:dyDescent="0.25">
      <c r="B62" s="1">
        <f t="shared" si="6"/>
        <v>59</v>
      </c>
      <c r="C62" s="7">
        <v>13.52</v>
      </c>
      <c r="T62" s="1">
        <f t="shared" si="7"/>
        <v>59</v>
      </c>
      <c r="U62" s="13">
        <v>35.200000000000003</v>
      </c>
    </row>
    <row r="63" spans="2:21" x14ac:dyDescent="0.25">
      <c r="B63" s="1">
        <f t="shared" si="6"/>
        <v>60</v>
      </c>
      <c r="C63" s="7">
        <v>13.38</v>
      </c>
      <c r="T63" s="1">
        <f t="shared" si="7"/>
        <v>60</v>
      </c>
      <c r="U63" s="13">
        <v>36</v>
      </c>
    </row>
    <row r="64" spans="2:21" x14ac:dyDescent="0.25">
      <c r="B64" s="1">
        <f t="shared" si="6"/>
        <v>61</v>
      </c>
      <c r="C64" s="7">
        <v>13.01</v>
      </c>
      <c r="T64" s="1">
        <f t="shared" si="7"/>
        <v>61</v>
      </c>
      <c r="U64" s="13">
        <v>36.4</v>
      </c>
    </row>
    <row r="65" spans="2:21" x14ac:dyDescent="0.25">
      <c r="B65" s="1">
        <f t="shared" si="6"/>
        <v>62</v>
      </c>
      <c r="C65" s="7">
        <v>12.72</v>
      </c>
      <c r="T65" s="1">
        <f t="shared" si="7"/>
        <v>62</v>
      </c>
      <c r="U65" s="13">
        <v>36.9</v>
      </c>
    </row>
    <row r="66" spans="2:21" x14ac:dyDescent="0.25">
      <c r="B66" s="1">
        <f t="shared" si="6"/>
        <v>63</v>
      </c>
      <c r="C66" s="7">
        <v>12.37</v>
      </c>
      <c r="T66" s="1">
        <f t="shared" si="7"/>
        <v>63</v>
      </c>
      <c r="U66" s="13">
        <v>37.299999999999997</v>
      </c>
    </row>
    <row r="67" spans="2:21" x14ac:dyDescent="0.25">
      <c r="B67" s="1">
        <f t="shared" si="6"/>
        <v>64</v>
      </c>
      <c r="C67" s="7">
        <v>12.15</v>
      </c>
      <c r="T67" s="1">
        <f t="shared" si="7"/>
        <v>64</v>
      </c>
      <c r="U67" s="13">
        <v>37.1</v>
      </c>
    </row>
    <row r="68" spans="2:21" x14ac:dyDescent="0.25">
      <c r="B68" s="1">
        <f t="shared" si="6"/>
        <v>65</v>
      </c>
      <c r="C68" s="7">
        <v>11.92</v>
      </c>
      <c r="T68" s="1">
        <f t="shared" si="7"/>
        <v>65</v>
      </c>
      <c r="U68" s="13">
        <v>37.1</v>
      </c>
    </row>
    <row r="69" spans="2:21" x14ac:dyDescent="0.25">
      <c r="B69" s="1">
        <f t="shared" si="6"/>
        <v>66</v>
      </c>
      <c r="C69" s="7">
        <v>11.3</v>
      </c>
      <c r="T69" s="1">
        <f t="shared" si="7"/>
        <v>66</v>
      </c>
      <c r="U69" s="13">
        <v>36.1</v>
      </c>
    </row>
    <row r="70" spans="2:21" x14ac:dyDescent="0.25">
      <c r="B70" s="1">
        <f t="shared" si="6"/>
        <v>67</v>
      </c>
      <c r="C70" s="7">
        <v>11.04</v>
      </c>
      <c r="T70" s="1">
        <f t="shared" si="7"/>
        <v>67</v>
      </c>
      <c r="U70" s="13">
        <v>34.799999999999997</v>
      </c>
    </row>
    <row r="71" spans="2:21" x14ac:dyDescent="0.25">
      <c r="B71" s="1">
        <f t="shared" si="6"/>
        <v>68</v>
      </c>
      <c r="C71" s="7">
        <v>10.78</v>
      </c>
      <c r="T71" s="1">
        <f t="shared" si="7"/>
        <v>68</v>
      </c>
      <c r="U71" s="13">
        <v>34.299999999999997</v>
      </c>
    </row>
    <row r="72" spans="2:21" x14ac:dyDescent="0.25">
      <c r="B72" s="1">
        <f t="shared" si="6"/>
        <v>69</v>
      </c>
      <c r="C72" s="7">
        <v>9.82</v>
      </c>
      <c r="T72" s="1">
        <f t="shared" si="7"/>
        <v>69</v>
      </c>
      <c r="U72" s="13">
        <v>32.799999999999997</v>
      </c>
    </row>
    <row r="73" spans="2:21" x14ac:dyDescent="0.25">
      <c r="B73" s="1">
        <f t="shared" si="6"/>
        <v>70</v>
      </c>
      <c r="C73" s="7">
        <v>8.82</v>
      </c>
      <c r="T73" s="1">
        <f t="shared" si="7"/>
        <v>70</v>
      </c>
      <c r="U73" s="13">
        <v>32.4</v>
      </c>
    </row>
    <row r="74" spans="2:21" x14ac:dyDescent="0.25">
      <c r="B74" s="1">
        <f t="shared" si="6"/>
        <v>71</v>
      </c>
      <c r="C74" s="7">
        <v>8.25</v>
      </c>
      <c r="T74" s="1">
        <f t="shared" si="7"/>
        <v>71</v>
      </c>
      <c r="U74" s="13">
        <v>32.4</v>
      </c>
    </row>
    <row r="75" spans="2:21" x14ac:dyDescent="0.25">
      <c r="T75" s="1">
        <f t="shared" si="7"/>
        <v>72</v>
      </c>
      <c r="U75" s="13">
        <v>33.299999999999997</v>
      </c>
    </row>
    <row r="76" spans="2:21" x14ac:dyDescent="0.25">
      <c r="T76" s="1">
        <f t="shared" si="7"/>
        <v>73</v>
      </c>
      <c r="U76" s="13">
        <v>34.200000000000003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073E9-CF20-42FE-A43D-4C1318856E14}">
  <dimension ref="B3:D74"/>
  <sheetViews>
    <sheetView topLeftCell="A19" workbookViewId="0">
      <selection activeCell="G67" sqref="G67"/>
    </sheetView>
  </sheetViews>
  <sheetFormatPr defaultRowHeight="15" x14ac:dyDescent="0.25"/>
  <cols>
    <col min="4" max="4" width="9.140625" style="20"/>
  </cols>
  <sheetData>
    <row r="3" spans="2:3" x14ac:dyDescent="0.25">
      <c r="B3" s="17" t="s">
        <v>4</v>
      </c>
      <c r="C3" s="17" t="s">
        <v>1</v>
      </c>
    </row>
    <row r="4" spans="2:3" x14ac:dyDescent="0.25">
      <c r="B4" s="4">
        <v>1</v>
      </c>
      <c r="C4" s="5">
        <v>13.81</v>
      </c>
    </row>
    <row r="5" spans="2:3" x14ac:dyDescent="0.25">
      <c r="B5" s="4">
        <f>B4+1</f>
        <v>2</v>
      </c>
      <c r="C5" s="5">
        <v>13.57</v>
      </c>
    </row>
    <row r="6" spans="2:3" x14ac:dyDescent="0.25">
      <c r="B6" s="4">
        <f t="shared" ref="B6:B33" si="0">B5+1</f>
        <v>3</v>
      </c>
      <c r="C6" s="5">
        <v>13.5</v>
      </c>
    </row>
    <row r="7" spans="2:3" x14ac:dyDescent="0.25">
      <c r="B7" s="4">
        <f t="shared" si="0"/>
        <v>4</v>
      </c>
      <c r="C7" s="5">
        <v>13.51</v>
      </c>
    </row>
    <row r="8" spans="2:3" x14ac:dyDescent="0.25">
      <c r="B8" s="4">
        <f t="shared" si="0"/>
        <v>5</v>
      </c>
      <c r="C8" s="5">
        <v>13.51</v>
      </c>
    </row>
    <row r="9" spans="2:3" x14ac:dyDescent="0.25">
      <c r="B9" s="4">
        <f t="shared" si="0"/>
        <v>6</v>
      </c>
      <c r="C9" s="5">
        <v>13.51</v>
      </c>
    </row>
    <row r="10" spans="2:3" x14ac:dyDescent="0.25">
      <c r="B10" s="4">
        <f t="shared" si="0"/>
        <v>7</v>
      </c>
      <c r="C10" s="5">
        <v>13.51</v>
      </c>
    </row>
    <row r="11" spans="2:3" x14ac:dyDescent="0.25">
      <c r="B11" s="4">
        <f t="shared" si="0"/>
        <v>8</v>
      </c>
      <c r="C11" s="5">
        <v>13.5</v>
      </c>
    </row>
    <row r="12" spans="2:3" x14ac:dyDescent="0.25">
      <c r="B12" s="4">
        <f t="shared" si="0"/>
        <v>9</v>
      </c>
      <c r="C12" s="5">
        <v>13.49</v>
      </c>
    </row>
    <row r="13" spans="2:3" x14ac:dyDescent="0.25">
      <c r="B13" s="4">
        <f t="shared" si="0"/>
        <v>10</v>
      </c>
      <c r="C13" s="5">
        <v>13.49</v>
      </c>
    </row>
    <row r="14" spans="2:3" x14ac:dyDescent="0.25">
      <c r="B14" s="4">
        <f t="shared" si="0"/>
        <v>11</v>
      </c>
      <c r="C14" s="5">
        <v>13.49</v>
      </c>
    </row>
    <row r="15" spans="2:3" x14ac:dyDescent="0.25">
      <c r="B15" s="4">
        <f t="shared" si="0"/>
        <v>12</v>
      </c>
      <c r="C15" s="5">
        <v>13.49</v>
      </c>
    </row>
    <row r="16" spans="2:3" x14ac:dyDescent="0.25">
      <c r="B16" s="4">
        <f t="shared" si="0"/>
        <v>13</v>
      </c>
      <c r="C16" s="5">
        <v>13.49</v>
      </c>
    </row>
    <row r="17" spans="2:4" x14ac:dyDescent="0.25">
      <c r="B17" s="4">
        <f t="shared" si="0"/>
        <v>14</v>
      </c>
      <c r="C17" s="5">
        <v>13.5</v>
      </c>
    </row>
    <row r="18" spans="2:4" x14ac:dyDescent="0.25">
      <c r="B18" s="1">
        <f t="shared" si="0"/>
        <v>15</v>
      </c>
      <c r="C18" s="6">
        <v>13.51</v>
      </c>
      <c r="D18" s="20" t="s">
        <v>14</v>
      </c>
    </row>
    <row r="19" spans="2:4" x14ac:dyDescent="0.25">
      <c r="B19" s="1">
        <f t="shared" si="0"/>
        <v>16</v>
      </c>
      <c r="C19" s="6">
        <v>13.51</v>
      </c>
      <c r="D19" s="20" t="s">
        <v>14</v>
      </c>
    </row>
    <row r="20" spans="2:4" x14ac:dyDescent="0.25">
      <c r="B20" s="1">
        <f t="shared" si="0"/>
        <v>17</v>
      </c>
      <c r="C20" s="6">
        <v>13.52</v>
      </c>
    </row>
    <row r="21" spans="2:4" x14ac:dyDescent="0.25">
      <c r="B21" s="1">
        <f t="shared" si="0"/>
        <v>18</v>
      </c>
      <c r="C21" s="6">
        <v>13.56</v>
      </c>
    </row>
    <row r="22" spans="2:4" x14ac:dyDescent="0.25">
      <c r="B22" s="1">
        <f t="shared" si="0"/>
        <v>19</v>
      </c>
      <c r="C22" s="6">
        <v>13.58</v>
      </c>
    </row>
    <row r="23" spans="2:4" x14ac:dyDescent="0.25">
      <c r="B23" s="1">
        <f t="shared" si="0"/>
        <v>20</v>
      </c>
      <c r="C23" s="6">
        <v>13.6</v>
      </c>
    </row>
    <row r="24" spans="2:4" x14ac:dyDescent="0.25">
      <c r="B24" s="1">
        <f t="shared" si="0"/>
        <v>21</v>
      </c>
      <c r="C24" s="6">
        <v>13.61</v>
      </c>
    </row>
    <row r="25" spans="2:4" x14ac:dyDescent="0.25">
      <c r="B25" s="4">
        <f t="shared" si="0"/>
        <v>22</v>
      </c>
      <c r="C25" s="5">
        <v>13.6</v>
      </c>
      <c r="D25" s="20" t="s">
        <v>14</v>
      </c>
    </row>
    <row r="26" spans="2:4" x14ac:dyDescent="0.25">
      <c r="B26" s="4">
        <f t="shared" si="0"/>
        <v>23</v>
      </c>
      <c r="C26" s="5">
        <v>13.6</v>
      </c>
      <c r="D26" s="20" t="s">
        <v>14</v>
      </c>
    </row>
    <row r="27" spans="2:4" x14ac:dyDescent="0.25">
      <c r="B27" s="4">
        <f t="shared" si="0"/>
        <v>24</v>
      </c>
      <c r="C27" s="5">
        <v>13.59</v>
      </c>
    </row>
    <row r="28" spans="2:4" x14ac:dyDescent="0.25">
      <c r="B28" s="4">
        <f t="shared" si="0"/>
        <v>25</v>
      </c>
      <c r="C28" s="5">
        <v>13.63</v>
      </c>
    </row>
    <row r="29" spans="2:4" x14ac:dyDescent="0.25">
      <c r="B29" s="4">
        <f t="shared" si="0"/>
        <v>26</v>
      </c>
      <c r="C29" s="5">
        <v>13.66</v>
      </c>
    </row>
    <row r="30" spans="2:4" x14ac:dyDescent="0.25">
      <c r="B30" s="4">
        <f t="shared" si="0"/>
        <v>27</v>
      </c>
      <c r="C30" s="5">
        <v>13.68</v>
      </c>
    </row>
    <row r="31" spans="2:4" x14ac:dyDescent="0.25">
      <c r="B31" s="4">
        <f t="shared" si="0"/>
        <v>28</v>
      </c>
      <c r="C31" s="5">
        <v>13.71</v>
      </c>
    </row>
    <row r="32" spans="2:4" x14ac:dyDescent="0.25">
      <c r="B32" s="4">
        <f t="shared" si="0"/>
        <v>29</v>
      </c>
      <c r="C32" s="5">
        <v>13.75</v>
      </c>
    </row>
    <row r="33" spans="2:4" x14ac:dyDescent="0.25">
      <c r="B33" s="4">
        <f t="shared" si="0"/>
        <v>30</v>
      </c>
      <c r="C33" s="5">
        <v>13.78</v>
      </c>
    </row>
    <row r="34" spans="2:4" x14ac:dyDescent="0.25">
      <c r="B34" s="1">
        <f>B33+1</f>
        <v>31</v>
      </c>
      <c r="C34" s="6">
        <v>13.78</v>
      </c>
      <c r="D34" s="20" t="s">
        <v>14</v>
      </c>
    </row>
    <row r="35" spans="2:4" x14ac:dyDescent="0.25">
      <c r="B35" s="1">
        <f t="shared" ref="B35:B39" si="1">B34+1</f>
        <v>32</v>
      </c>
      <c r="C35" s="6">
        <v>13.79</v>
      </c>
      <c r="D35" s="20" t="s">
        <v>14</v>
      </c>
    </row>
    <row r="36" spans="2:4" x14ac:dyDescent="0.25">
      <c r="B36" s="1">
        <f t="shared" si="1"/>
        <v>33</v>
      </c>
      <c r="C36" s="7">
        <v>13.8</v>
      </c>
      <c r="D36" s="20" t="s">
        <v>14</v>
      </c>
    </row>
    <row r="37" spans="2:4" x14ac:dyDescent="0.25">
      <c r="B37" s="1">
        <f t="shared" si="1"/>
        <v>34</v>
      </c>
      <c r="C37" s="7">
        <v>13.79</v>
      </c>
    </row>
    <row r="38" spans="2:4" x14ac:dyDescent="0.25">
      <c r="B38" s="1">
        <f t="shared" si="1"/>
        <v>35</v>
      </c>
      <c r="C38" s="7">
        <v>13.84</v>
      </c>
      <c r="D38" s="20" t="s">
        <v>14</v>
      </c>
    </row>
    <row r="39" spans="2:4" x14ac:dyDescent="0.25">
      <c r="B39" s="1">
        <f t="shared" si="1"/>
        <v>36</v>
      </c>
      <c r="C39" s="7">
        <v>13.9</v>
      </c>
    </row>
    <row r="40" spans="2:4" x14ac:dyDescent="0.25">
      <c r="B40" s="4">
        <f>B39+1</f>
        <v>37</v>
      </c>
      <c r="C40" s="5">
        <v>13.89</v>
      </c>
      <c r="D40" s="20" t="s">
        <v>14</v>
      </c>
    </row>
    <row r="41" spans="2:4" x14ac:dyDescent="0.25">
      <c r="B41" s="4">
        <f t="shared" ref="B41:B48" si="2">B40+1</f>
        <v>38</v>
      </c>
      <c r="C41" s="5">
        <v>13.88</v>
      </c>
      <c r="D41" s="20" t="s">
        <v>14</v>
      </c>
    </row>
    <row r="42" spans="2:4" x14ac:dyDescent="0.25">
      <c r="B42" s="4">
        <f t="shared" si="2"/>
        <v>39</v>
      </c>
      <c r="C42" s="5">
        <v>13.88</v>
      </c>
      <c r="D42" s="20" t="s">
        <v>14</v>
      </c>
    </row>
    <row r="43" spans="2:4" x14ac:dyDescent="0.25">
      <c r="B43" s="4">
        <f t="shared" si="2"/>
        <v>40</v>
      </c>
      <c r="C43" s="5">
        <v>13.87</v>
      </c>
      <c r="D43" s="20" t="s">
        <v>14</v>
      </c>
    </row>
    <row r="44" spans="2:4" x14ac:dyDescent="0.25">
      <c r="B44" s="4">
        <f t="shared" si="2"/>
        <v>41</v>
      </c>
      <c r="C44" s="5">
        <v>13.86</v>
      </c>
    </row>
    <row r="45" spans="2:4" x14ac:dyDescent="0.25">
      <c r="B45" s="4">
        <f t="shared" si="2"/>
        <v>42</v>
      </c>
      <c r="C45" s="5">
        <v>13.85</v>
      </c>
    </row>
    <row r="46" spans="2:4" x14ac:dyDescent="0.25">
      <c r="B46" s="4">
        <f t="shared" si="2"/>
        <v>43</v>
      </c>
      <c r="C46" s="5">
        <v>13.83</v>
      </c>
    </row>
    <row r="47" spans="2:4" x14ac:dyDescent="0.25">
      <c r="B47" s="4">
        <f t="shared" si="2"/>
        <v>44</v>
      </c>
      <c r="C47" s="5">
        <v>13.81</v>
      </c>
      <c r="D47" s="20" t="s">
        <v>14</v>
      </c>
    </row>
    <row r="48" spans="2:4" x14ac:dyDescent="0.25">
      <c r="B48" s="4">
        <f t="shared" si="2"/>
        <v>45</v>
      </c>
      <c r="C48" s="5">
        <v>13.78</v>
      </c>
    </row>
    <row r="49" spans="2:4" x14ac:dyDescent="0.25">
      <c r="B49" s="1">
        <f>B48+1</f>
        <v>46</v>
      </c>
      <c r="C49" s="7">
        <v>13.78</v>
      </c>
      <c r="D49" s="20" t="s">
        <v>14</v>
      </c>
    </row>
    <row r="50" spans="2:4" x14ac:dyDescent="0.25">
      <c r="B50" s="1">
        <f t="shared" ref="B50:B74" si="3">B49+1</f>
        <v>47</v>
      </c>
      <c r="C50" s="7">
        <v>13.79</v>
      </c>
      <c r="D50" s="20" t="s">
        <v>14</v>
      </c>
    </row>
    <row r="51" spans="2:4" x14ac:dyDescent="0.25">
      <c r="B51" s="1">
        <f t="shared" si="3"/>
        <v>48</v>
      </c>
      <c r="C51" s="7">
        <v>13.8</v>
      </c>
      <c r="D51" s="20" t="s">
        <v>14</v>
      </c>
    </row>
    <row r="52" spans="2:4" x14ac:dyDescent="0.25">
      <c r="B52" s="1">
        <f t="shared" si="3"/>
        <v>49</v>
      </c>
      <c r="C52" s="7">
        <v>13.81</v>
      </c>
      <c r="D52" s="20" t="s">
        <v>14</v>
      </c>
    </row>
    <row r="53" spans="2:4" x14ac:dyDescent="0.25">
      <c r="B53" s="1">
        <f t="shared" si="3"/>
        <v>50</v>
      </c>
      <c r="C53" s="7">
        <v>13.8</v>
      </c>
      <c r="D53" s="20" t="s">
        <v>14</v>
      </c>
    </row>
    <row r="54" spans="2:4" x14ac:dyDescent="0.25">
      <c r="B54" s="1">
        <f t="shared" si="3"/>
        <v>51</v>
      </c>
      <c r="C54" s="7">
        <v>13.79</v>
      </c>
    </row>
    <row r="55" spans="2:4" x14ac:dyDescent="0.25">
      <c r="B55" s="1">
        <f t="shared" si="3"/>
        <v>52</v>
      </c>
      <c r="C55" s="7">
        <v>13.78</v>
      </c>
    </row>
    <row r="56" spans="2:4" x14ac:dyDescent="0.25">
      <c r="B56" s="1">
        <f t="shared" si="3"/>
        <v>53</v>
      </c>
      <c r="C56" s="7">
        <v>13.76</v>
      </c>
    </row>
    <row r="57" spans="2:4" x14ac:dyDescent="0.25">
      <c r="B57" s="1">
        <f t="shared" si="3"/>
        <v>54</v>
      </c>
      <c r="C57" s="7">
        <v>13.73</v>
      </c>
    </row>
    <row r="58" spans="2:4" x14ac:dyDescent="0.25">
      <c r="B58" s="1">
        <f t="shared" si="3"/>
        <v>55</v>
      </c>
      <c r="C58" s="7">
        <v>13.66</v>
      </c>
    </row>
    <row r="59" spans="2:4" x14ac:dyDescent="0.25">
      <c r="B59" s="1">
        <f t="shared" si="3"/>
        <v>56</v>
      </c>
      <c r="C59" s="7">
        <v>13.61</v>
      </c>
    </row>
    <row r="60" spans="2:4" x14ac:dyDescent="0.25">
      <c r="B60" s="1">
        <f t="shared" si="3"/>
        <v>57</v>
      </c>
      <c r="C60" s="7">
        <v>13.59</v>
      </c>
    </row>
    <row r="61" spans="2:4" x14ac:dyDescent="0.25">
      <c r="B61" s="1">
        <f t="shared" si="3"/>
        <v>58</v>
      </c>
      <c r="C61" s="7">
        <v>13.57</v>
      </c>
    </row>
    <row r="62" spans="2:4" x14ac:dyDescent="0.25">
      <c r="B62" s="1">
        <f t="shared" si="3"/>
        <v>59</v>
      </c>
      <c r="C62" s="7">
        <v>13.52</v>
      </c>
    </row>
    <row r="63" spans="2:4" x14ac:dyDescent="0.25">
      <c r="B63" s="1">
        <f t="shared" si="3"/>
        <v>60</v>
      </c>
      <c r="C63" s="7">
        <v>13.38</v>
      </c>
    </row>
    <row r="64" spans="2:4" x14ac:dyDescent="0.25">
      <c r="B64" s="1">
        <f t="shared" si="3"/>
        <v>61</v>
      </c>
      <c r="C64" s="7">
        <v>13.01</v>
      </c>
    </row>
    <row r="65" spans="2:3" x14ac:dyDescent="0.25">
      <c r="B65" s="1">
        <f t="shared" si="3"/>
        <v>62</v>
      </c>
      <c r="C65" s="7">
        <v>12.72</v>
      </c>
    </row>
    <row r="66" spans="2:3" x14ac:dyDescent="0.25">
      <c r="B66" s="1">
        <f t="shared" si="3"/>
        <v>63</v>
      </c>
      <c r="C66" s="7">
        <v>12.37</v>
      </c>
    </row>
    <row r="67" spans="2:3" x14ac:dyDescent="0.25">
      <c r="B67" s="1">
        <f t="shared" si="3"/>
        <v>64</v>
      </c>
      <c r="C67" s="7">
        <v>12.15</v>
      </c>
    </row>
    <row r="68" spans="2:3" x14ac:dyDescent="0.25">
      <c r="B68" s="1">
        <f t="shared" si="3"/>
        <v>65</v>
      </c>
      <c r="C68" s="7">
        <v>11.92</v>
      </c>
    </row>
    <row r="69" spans="2:3" x14ac:dyDescent="0.25">
      <c r="B69" s="1">
        <f t="shared" si="3"/>
        <v>66</v>
      </c>
      <c r="C69" s="7">
        <v>11.3</v>
      </c>
    </row>
    <row r="70" spans="2:3" x14ac:dyDescent="0.25">
      <c r="B70" s="1">
        <f t="shared" si="3"/>
        <v>67</v>
      </c>
      <c r="C70" s="7">
        <v>11.04</v>
      </c>
    </row>
    <row r="71" spans="2:3" x14ac:dyDescent="0.25">
      <c r="B71" s="1">
        <f t="shared" si="3"/>
        <v>68</v>
      </c>
      <c r="C71" s="7">
        <v>10.78</v>
      </c>
    </row>
    <row r="72" spans="2:3" x14ac:dyDescent="0.25">
      <c r="B72" s="1">
        <f t="shared" si="3"/>
        <v>69</v>
      </c>
      <c r="C72" s="7">
        <v>9.82</v>
      </c>
    </row>
    <row r="73" spans="2:3" x14ac:dyDescent="0.25">
      <c r="B73" s="1">
        <f t="shared" si="3"/>
        <v>70</v>
      </c>
      <c r="C73" s="7">
        <v>8.82</v>
      </c>
    </row>
    <row r="74" spans="2:3" x14ac:dyDescent="0.25">
      <c r="B74" s="1">
        <f t="shared" si="3"/>
        <v>71</v>
      </c>
      <c r="C74" s="7">
        <v>8.25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1E70-F15B-49CC-8C4F-CCD37432BD45}">
  <dimension ref="B7:C25"/>
  <sheetViews>
    <sheetView workbookViewId="0">
      <selection activeCell="D34" sqref="D34"/>
    </sheetView>
  </sheetViews>
  <sheetFormatPr defaultRowHeight="15" x14ac:dyDescent="0.25"/>
  <cols>
    <col min="1" max="1" width="9.140625" style="21"/>
    <col min="2" max="2" width="29.42578125" style="21" customWidth="1"/>
    <col min="3" max="3" width="21.140625" style="21" customWidth="1"/>
    <col min="4" max="16384" width="9.140625" style="21"/>
  </cols>
  <sheetData>
    <row r="7" spans="2:3" x14ac:dyDescent="0.25">
      <c r="B7" s="22" t="s">
        <v>15</v>
      </c>
      <c r="C7" s="22" t="s">
        <v>31</v>
      </c>
    </row>
    <row r="8" spans="2:3" x14ac:dyDescent="0.25">
      <c r="B8" s="22" t="s">
        <v>16</v>
      </c>
      <c r="C8" s="22" t="s">
        <v>32</v>
      </c>
    </row>
    <row r="9" spans="2:3" x14ac:dyDescent="0.25">
      <c r="B9" s="22" t="s">
        <v>17</v>
      </c>
      <c r="C9" s="22" t="s">
        <v>33</v>
      </c>
    </row>
    <row r="10" spans="2:3" x14ac:dyDescent="0.25">
      <c r="B10" s="22" t="s">
        <v>18</v>
      </c>
      <c r="C10" s="22" t="s">
        <v>34</v>
      </c>
    </row>
    <row r="11" spans="2:3" x14ac:dyDescent="0.25">
      <c r="B11" s="22" t="s">
        <v>19</v>
      </c>
      <c r="C11" s="22" t="s">
        <v>35</v>
      </c>
    </row>
    <row r="12" spans="2:3" x14ac:dyDescent="0.25">
      <c r="B12" s="22" t="s">
        <v>20</v>
      </c>
      <c r="C12" s="22" t="s">
        <v>36</v>
      </c>
    </row>
    <row r="13" spans="2:3" x14ac:dyDescent="0.25">
      <c r="B13" s="22" t="s">
        <v>21</v>
      </c>
      <c r="C13" s="22" t="s">
        <v>37</v>
      </c>
    </row>
    <row r="14" spans="2:3" x14ac:dyDescent="0.25">
      <c r="B14" s="22" t="s">
        <v>22</v>
      </c>
      <c r="C14" s="22" t="s">
        <v>38</v>
      </c>
    </row>
    <row r="17" spans="2:3" x14ac:dyDescent="0.25">
      <c r="B17" s="22" t="s">
        <v>23</v>
      </c>
      <c r="C17" s="22" t="s">
        <v>39</v>
      </c>
    </row>
    <row r="18" spans="2:3" x14ac:dyDescent="0.25">
      <c r="B18" s="22" t="s">
        <v>41</v>
      </c>
      <c r="C18" s="22" t="s">
        <v>40</v>
      </c>
    </row>
    <row r="19" spans="2:3" x14ac:dyDescent="0.25">
      <c r="B19" s="22" t="s">
        <v>24</v>
      </c>
      <c r="C19" s="22" t="s">
        <v>42</v>
      </c>
    </row>
    <row r="20" spans="2:3" x14ac:dyDescent="0.25">
      <c r="B20" s="22" t="s">
        <v>25</v>
      </c>
      <c r="C20" s="22" t="s">
        <v>43</v>
      </c>
    </row>
    <row r="21" spans="2:3" x14ac:dyDescent="0.25">
      <c r="B21" s="22" t="s">
        <v>26</v>
      </c>
      <c r="C21" s="22" t="s">
        <v>44</v>
      </c>
    </row>
    <row r="22" spans="2:3" x14ac:dyDescent="0.25">
      <c r="B22" s="22" t="s">
        <v>27</v>
      </c>
      <c r="C22" s="22" t="s">
        <v>48</v>
      </c>
    </row>
    <row r="23" spans="2:3" x14ac:dyDescent="0.25">
      <c r="B23" s="22" t="s">
        <v>28</v>
      </c>
      <c r="C23" s="22" t="s">
        <v>45</v>
      </c>
    </row>
    <row r="24" spans="2:3" x14ac:dyDescent="0.25">
      <c r="B24" s="22" t="s">
        <v>29</v>
      </c>
      <c r="C24" s="22" t="s">
        <v>46</v>
      </c>
    </row>
    <row r="25" spans="2:3" x14ac:dyDescent="0.25">
      <c r="B25" s="22" t="s">
        <v>30</v>
      </c>
      <c r="C25" s="22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5945-9C6F-439A-BC59-52BEA13C2784}">
  <dimension ref="A3:O25"/>
  <sheetViews>
    <sheetView workbookViewId="0">
      <selection activeCell="E14" sqref="E14"/>
    </sheetView>
  </sheetViews>
  <sheetFormatPr defaultRowHeight="15" x14ac:dyDescent="0.25"/>
  <cols>
    <col min="1" max="1" width="17.42578125" customWidth="1"/>
    <col min="2" max="2" width="14.28515625" customWidth="1"/>
    <col min="3" max="3" width="8" customWidth="1"/>
    <col min="8" max="8" width="7.7109375" customWidth="1"/>
    <col min="14" max="14" width="10.85546875" customWidth="1"/>
  </cols>
  <sheetData>
    <row r="3" spans="1:15" x14ac:dyDescent="0.25">
      <c r="A3" s="35" t="s">
        <v>53</v>
      </c>
      <c r="B3" s="35"/>
    </row>
    <row r="4" spans="1:15" x14ac:dyDescent="0.25">
      <c r="A4" s="31" t="s">
        <v>49</v>
      </c>
      <c r="B4" s="31" t="s">
        <v>51</v>
      </c>
      <c r="C4" s="31" t="s">
        <v>50</v>
      </c>
      <c r="D4" s="17"/>
      <c r="E4" s="17" t="s">
        <v>52</v>
      </c>
      <c r="F4" s="17"/>
      <c r="G4" s="24" t="s">
        <v>54</v>
      </c>
      <c r="H4" s="1"/>
      <c r="I4" s="24" t="s">
        <v>56</v>
      </c>
      <c r="N4" s="31" t="s">
        <v>65</v>
      </c>
      <c r="O4" s="31" t="s">
        <v>66</v>
      </c>
    </row>
    <row r="5" spans="1:15" x14ac:dyDescent="0.25">
      <c r="A5" s="25">
        <v>4.0000000000000001E-3</v>
      </c>
      <c r="B5" s="1">
        <v>15.45</v>
      </c>
      <c r="C5" s="1">
        <v>3.86</v>
      </c>
      <c r="D5" s="1"/>
      <c r="E5" s="1"/>
      <c r="F5" s="1"/>
      <c r="G5" s="7">
        <f t="shared" ref="G5:G6" si="0">B5*2</f>
        <v>30.9</v>
      </c>
      <c r="H5" s="1"/>
      <c r="I5" s="28">
        <f t="shared" ref="I5:I6" si="1">G5*$B$12</f>
        <v>3213.6</v>
      </c>
      <c r="N5" s="1" t="s">
        <v>63</v>
      </c>
      <c r="O5" s="34" t="s">
        <v>67</v>
      </c>
    </row>
    <row r="6" spans="1:15" x14ac:dyDescent="0.25">
      <c r="A6" s="27">
        <v>0.3</v>
      </c>
      <c r="B6" s="26">
        <v>14.43</v>
      </c>
      <c r="C6" s="26">
        <v>3.61</v>
      </c>
      <c r="D6" s="26"/>
      <c r="E6" s="26"/>
      <c r="F6" s="26"/>
      <c r="G6" s="7">
        <f t="shared" si="0"/>
        <v>28.86</v>
      </c>
      <c r="H6" s="26"/>
      <c r="I6" s="28">
        <f t="shared" si="1"/>
        <v>3001.44</v>
      </c>
      <c r="N6" s="1" t="s">
        <v>9</v>
      </c>
      <c r="O6" s="34" t="s">
        <v>68</v>
      </c>
    </row>
    <row r="7" spans="1:15" x14ac:dyDescent="0.25">
      <c r="A7" s="25">
        <v>1</v>
      </c>
      <c r="B7" s="7">
        <v>13.71</v>
      </c>
      <c r="C7" s="7">
        <v>3.43</v>
      </c>
      <c r="D7" s="1"/>
      <c r="E7" s="1"/>
      <c r="F7" s="1"/>
      <c r="G7" s="7">
        <f>B7*2</f>
        <v>27.42</v>
      </c>
      <c r="H7" s="1"/>
      <c r="I7" s="28">
        <f>G7*$B$12</f>
        <v>2851.6800000000003</v>
      </c>
      <c r="N7" s="1" t="s">
        <v>64</v>
      </c>
      <c r="O7" s="34" t="s">
        <v>69</v>
      </c>
    </row>
    <row r="8" spans="1:15" x14ac:dyDescent="0.25">
      <c r="A8" s="32">
        <v>2</v>
      </c>
      <c r="B8" s="6">
        <v>13.2</v>
      </c>
      <c r="C8" s="6">
        <v>3.3</v>
      </c>
      <c r="D8" s="29"/>
      <c r="E8" s="6">
        <f>C7-C8</f>
        <v>0.13000000000000034</v>
      </c>
      <c r="F8" s="29"/>
      <c r="G8" s="6">
        <f t="shared" ref="G8:G10" si="2">B8*2</f>
        <v>26.4</v>
      </c>
      <c r="H8" s="29"/>
      <c r="I8" s="33">
        <f t="shared" ref="I8:I10" si="3">G8*$B$12</f>
        <v>2745.6</v>
      </c>
      <c r="J8" t="s">
        <v>57</v>
      </c>
    </row>
    <row r="9" spans="1:15" x14ac:dyDescent="0.25">
      <c r="A9" s="25">
        <v>3</v>
      </c>
      <c r="B9" s="7">
        <v>12.76</v>
      </c>
      <c r="C9" s="7">
        <v>3.19</v>
      </c>
      <c r="D9" s="1"/>
      <c r="E9" s="7">
        <f>C8-C9</f>
        <v>0.10999999999999988</v>
      </c>
      <c r="F9" s="1"/>
      <c r="G9" s="7">
        <f t="shared" si="2"/>
        <v>25.52</v>
      </c>
      <c r="H9" s="1"/>
      <c r="I9" s="28">
        <f t="shared" si="3"/>
        <v>2654.08</v>
      </c>
    </row>
    <row r="10" spans="1:15" x14ac:dyDescent="0.25">
      <c r="A10" s="25">
        <v>4</v>
      </c>
      <c r="B10" s="7">
        <v>12.33</v>
      </c>
      <c r="C10" s="7">
        <v>3.08</v>
      </c>
      <c r="D10" s="1"/>
      <c r="E10" s="7">
        <f>C9-C10</f>
        <v>0.10999999999999988</v>
      </c>
      <c r="F10" s="1"/>
      <c r="G10" s="7">
        <f t="shared" si="2"/>
        <v>24.66</v>
      </c>
      <c r="H10" s="1"/>
      <c r="I10" s="28">
        <f t="shared" si="3"/>
        <v>2564.64</v>
      </c>
    </row>
    <row r="11" spans="1:15" x14ac:dyDescent="0.25">
      <c r="A11" s="20"/>
    </row>
    <row r="12" spans="1:15" x14ac:dyDescent="0.25">
      <c r="A12" t="s">
        <v>55</v>
      </c>
      <c r="B12">
        <v>104</v>
      </c>
    </row>
    <row r="17" spans="1:14" x14ac:dyDescent="0.25">
      <c r="A17" s="20">
        <v>1</v>
      </c>
      <c r="B17" s="23">
        <v>13.72</v>
      </c>
      <c r="C17" s="23">
        <f>B17/4</f>
        <v>3.43</v>
      </c>
    </row>
    <row r="18" spans="1:14" x14ac:dyDescent="0.25">
      <c r="A18" s="20">
        <v>2</v>
      </c>
      <c r="B18" s="23">
        <f>B17-0.12</f>
        <v>13.600000000000001</v>
      </c>
      <c r="C18" s="23">
        <f t="shared" ref="C18:C24" si="4">B18/4</f>
        <v>3.4000000000000004</v>
      </c>
    </row>
    <row r="19" spans="1:14" x14ac:dyDescent="0.25">
      <c r="A19" s="20">
        <v>3</v>
      </c>
      <c r="B19" s="23">
        <f t="shared" ref="B19:B24" si="5">B18-0.12</f>
        <v>13.480000000000002</v>
      </c>
      <c r="C19" s="23">
        <f t="shared" si="4"/>
        <v>3.3700000000000006</v>
      </c>
      <c r="G19" s="31" t="s">
        <v>65</v>
      </c>
      <c r="H19" s="31" t="s">
        <v>72</v>
      </c>
      <c r="I19" s="31" t="s">
        <v>50</v>
      </c>
      <c r="J19" s="31" t="s">
        <v>51</v>
      </c>
      <c r="K19" s="31" t="s">
        <v>71</v>
      </c>
      <c r="L19" s="31" t="s">
        <v>8</v>
      </c>
      <c r="M19" s="31" t="s">
        <v>56</v>
      </c>
      <c r="N19" s="31" t="s">
        <v>70</v>
      </c>
    </row>
    <row r="20" spans="1:14" x14ac:dyDescent="0.25">
      <c r="A20" s="20">
        <v>4</v>
      </c>
      <c r="B20" s="23">
        <f t="shared" si="5"/>
        <v>13.360000000000003</v>
      </c>
      <c r="C20" s="23">
        <f t="shared" si="4"/>
        <v>3.3400000000000007</v>
      </c>
      <c r="G20" s="1" t="s">
        <v>63</v>
      </c>
      <c r="H20" s="10">
        <v>4.0000000000000001E-3</v>
      </c>
      <c r="I20" s="7">
        <v>3.86</v>
      </c>
      <c r="J20" s="7">
        <v>30.88</v>
      </c>
      <c r="K20" s="10">
        <v>22.83</v>
      </c>
      <c r="L20" s="10">
        <v>9.0999999999999998E-2</v>
      </c>
      <c r="M20" s="7">
        <v>2.81</v>
      </c>
      <c r="N20" s="28">
        <v>10116</v>
      </c>
    </row>
    <row r="21" spans="1:14" x14ac:dyDescent="0.25">
      <c r="A21" s="20">
        <v>5</v>
      </c>
      <c r="B21" s="23">
        <f t="shared" si="5"/>
        <v>13.240000000000004</v>
      </c>
      <c r="C21" s="23">
        <f t="shared" si="4"/>
        <v>3.3100000000000009</v>
      </c>
      <c r="G21" s="1" t="s">
        <v>9</v>
      </c>
      <c r="H21" s="10">
        <v>0.3</v>
      </c>
      <c r="I21" s="7">
        <v>3.61</v>
      </c>
      <c r="J21" s="7">
        <v>28.88</v>
      </c>
      <c r="K21" s="10">
        <v>1</v>
      </c>
      <c r="L21" s="10">
        <v>0.3</v>
      </c>
      <c r="M21" s="7">
        <v>8.66</v>
      </c>
      <c r="N21" s="28">
        <v>31190</v>
      </c>
    </row>
    <row r="22" spans="1:14" x14ac:dyDescent="0.25">
      <c r="A22" s="20">
        <v>6</v>
      </c>
      <c r="B22" s="23">
        <f t="shared" si="5"/>
        <v>13.120000000000005</v>
      </c>
      <c r="C22" s="23">
        <f t="shared" si="4"/>
        <v>3.2800000000000011</v>
      </c>
      <c r="G22" s="1" t="s">
        <v>64</v>
      </c>
      <c r="H22" s="10">
        <v>8</v>
      </c>
      <c r="I22" s="7">
        <v>3.3</v>
      </c>
      <c r="J22" s="7">
        <v>26.4</v>
      </c>
      <c r="K22" s="10">
        <v>0.16700000000000001</v>
      </c>
      <c r="L22" s="10">
        <v>1.33</v>
      </c>
      <c r="M22" s="7">
        <v>35</v>
      </c>
      <c r="N22" s="28">
        <v>126403</v>
      </c>
    </row>
    <row r="23" spans="1:14" x14ac:dyDescent="0.25">
      <c r="A23" s="20">
        <v>7</v>
      </c>
      <c r="B23" s="23">
        <f t="shared" si="5"/>
        <v>13.000000000000005</v>
      </c>
      <c r="C23" s="23">
        <f t="shared" si="4"/>
        <v>3.2500000000000013</v>
      </c>
    </row>
    <row r="24" spans="1:14" x14ac:dyDescent="0.25">
      <c r="A24" s="20">
        <v>8</v>
      </c>
      <c r="B24" s="23">
        <f t="shared" si="5"/>
        <v>12.880000000000006</v>
      </c>
      <c r="C24" s="23">
        <f t="shared" si="4"/>
        <v>3.2200000000000015</v>
      </c>
    </row>
    <row r="25" spans="1:14" x14ac:dyDescent="0.25">
      <c r="A25" s="20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Sheet1</vt:lpstr>
      <vt:lpstr>Raw</vt:lpstr>
      <vt:lpstr>Smoothed</vt:lpstr>
      <vt:lpstr>Tables</vt:lpstr>
      <vt:lpstr>C Rates</vt:lpstr>
      <vt:lpstr>Chart1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2023-04-18T20:02:28Z</dcterms:created>
  <dcterms:modified xsi:type="dcterms:W3CDTF">2023-05-04T20:05:45Z</dcterms:modified>
</cp:coreProperties>
</file>