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gilboa\Documents\"/>
    </mc:Choice>
  </mc:AlternateContent>
  <bookViews>
    <workbookView xWindow="0" yWindow="0" windowWidth="28800" windowHeight="14100" firstSheet="2" activeTab="3"/>
  </bookViews>
  <sheets>
    <sheet name="Rectangular lead bar, vrbl thk" sheetId="1" r:id="rId1"/>
    <sheet name="Round lead rod, variable dia" sheetId="2" r:id="rId2"/>
    <sheet name="Round lead rod, solve for dia" sheetId="3" r:id="rId3"/>
    <sheet name="Lead rod find dia &amp; length wBuc" sheetId="4" r:id="rId4"/>
    <sheet name="Tungsten rod find dia &amp; length" sheetId="5" r:id="rId5"/>
  </sheets>
  <definedNames>
    <definedName name="solver_adj" localSheetId="3" hidden="1">'Lead rod find dia &amp; length wBuc'!$B$7</definedName>
    <definedName name="solver_adj" localSheetId="4" hidden="1">'Tungsten rod find dia &amp; length'!$B$7</definedName>
    <definedName name="solver_cvg" localSheetId="3" hidden="1">0.0001</definedName>
    <definedName name="solver_cvg" localSheetId="4" hidden="1">0.0001</definedName>
    <definedName name="solver_drv" localSheetId="3" hidden="1">1</definedName>
    <definedName name="solver_drv" localSheetId="4" hidden="1">1</definedName>
    <definedName name="solver_eng" localSheetId="3" hidden="1">1</definedName>
    <definedName name="solver_eng" localSheetId="4" hidden="1">1</definedName>
    <definedName name="solver_est" localSheetId="3" hidden="1">1</definedName>
    <definedName name="solver_est" localSheetId="4" hidden="1">1</definedName>
    <definedName name="solver_itr" localSheetId="3" hidden="1">2147483647</definedName>
    <definedName name="solver_itr" localSheetId="4" hidden="1">2147483647</definedName>
    <definedName name="solver_mip" localSheetId="3" hidden="1">2147483647</definedName>
    <definedName name="solver_mip" localSheetId="4" hidden="1">2147483647</definedName>
    <definedName name="solver_mni" localSheetId="3" hidden="1">30</definedName>
    <definedName name="solver_mni" localSheetId="4" hidden="1">30</definedName>
    <definedName name="solver_mrt" localSheetId="3" hidden="1">0.075</definedName>
    <definedName name="solver_mrt" localSheetId="4" hidden="1">0.075</definedName>
    <definedName name="solver_msl" localSheetId="3" hidden="1">2</definedName>
    <definedName name="solver_msl" localSheetId="4" hidden="1">2</definedName>
    <definedName name="solver_neg" localSheetId="3" hidden="1">2</definedName>
    <definedName name="solver_neg" localSheetId="4" hidden="1">2</definedName>
    <definedName name="solver_nod" localSheetId="3" hidden="1">2147483647</definedName>
    <definedName name="solver_nod" localSheetId="4" hidden="1">2147483647</definedName>
    <definedName name="solver_num" localSheetId="3" hidden="1">0</definedName>
    <definedName name="solver_num" localSheetId="4" hidden="1">0</definedName>
    <definedName name="solver_nwt" localSheetId="3" hidden="1">1</definedName>
    <definedName name="solver_nwt" localSheetId="4" hidden="1">1</definedName>
    <definedName name="solver_opt" localSheetId="3" hidden="1">'Lead rod find dia &amp; length wBuc'!$B$9</definedName>
    <definedName name="solver_opt" localSheetId="4" hidden="1">'Tungsten rod find dia &amp; length'!$B$9</definedName>
    <definedName name="solver_pre" localSheetId="3" hidden="1">0.000001</definedName>
    <definedName name="solver_pre" localSheetId="4" hidden="1">0.000001</definedName>
    <definedName name="solver_rbv" localSheetId="3" hidden="1">1</definedName>
    <definedName name="solver_rbv" localSheetId="4" hidden="1">1</definedName>
    <definedName name="solver_rlx" localSheetId="3" hidden="1">2</definedName>
    <definedName name="solver_rlx" localSheetId="4" hidden="1">2</definedName>
    <definedName name="solver_rsd" localSheetId="3" hidden="1">0</definedName>
    <definedName name="solver_rsd" localSheetId="4" hidden="1">0</definedName>
    <definedName name="solver_scl" localSheetId="3" hidden="1">1</definedName>
    <definedName name="solver_scl" localSheetId="4" hidden="1">1</definedName>
    <definedName name="solver_sho" localSheetId="3" hidden="1">2</definedName>
    <definedName name="solver_sho" localSheetId="4" hidden="1">2</definedName>
    <definedName name="solver_ssz" localSheetId="3" hidden="1">100</definedName>
    <definedName name="solver_ssz" localSheetId="4" hidden="1">100</definedName>
    <definedName name="solver_tim" localSheetId="3" hidden="1">2147483647</definedName>
    <definedName name="solver_tim" localSheetId="4" hidden="1">2147483647</definedName>
    <definedName name="solver_tol" localSheetId="3" hidden="1">0.01</definedName>
    <definedName name="solver_tol" localSheetId="4" hidden="1">0.01</definedName>
    <definedName name="solver_typ" localSheetId="3" hidden="1">3</definedName>
    <definedName name="solver_typ" localSheetId="4" hidden="1">3</definedName>
    <definedName name="solver_val" localSheetId="3" hidden="1">0</definedName>
    <definedName name="solver_val" localSheetId="4" hidden="1">0</definedName>
    <definedName name="solver_ver" localSheetId="3" hidden="1">3</definedName>
    <definedName name="solver_ver" localSheetId="4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5" l="1"/>
  <c r="B14" i="5"/>
  <c r="B11" i="5"/>
  <c r="B12" i="5" s="1"/>
  <c r="B12" i="4"/>
  <c r="B2" i="5"/>
  <c r="B2" i="4"/>
  <c r="E5" i="5"/>
  <c r="C5" i="5"/>
  <c r="C2" i="5"/>
  <c r="A2" i="5"/>
  <c r="B15" i="4"/>
  <c r="B14" i="4"/>
  <c r="C2" i="4"/>
  <c r="C5" i="4" s="1"/>
  <c r="B9" i="4" s="1"/>
  <c r="B11" i="4"/>
  <c r="E5" i="4"/>
  <c r="A2" i="4"/>
  <c r="H2" i="3"/>
  <c r="G2" i="3"/>
  <c r="F2" i="3"/>
  <c r="B2" i="3"/>
  <c r="A2" i="3"/>
  <c r="C2" i="3" s="1"/>
  <c r="D2" i="3" s="1"/>
  <c r="B4" i="2"/>
  <c r="C4" i="2"/>
  <c r="D4" i="2" s="1"/>
  <c r="E4" i="2" s="1"/>
  <c r="B3" i="2"/>
  <c r="C3" i="2"/>
  <c r="D3" i="2" s="1"/>
  <c r="E3" i="2" s="1"/>
  <c r="B2" i="2"/>
  <c r="C2" i="2"/>
  <c r="D2" i="2" s="1"/>
  <c r="E2" i="2" s="1"/>
  <c r="F3" i="1"/>
  <c r="F4" i="1"/>
  <c r="F5" i="1"/>
  <c r="F6" i="1"/>
  <c r="F7" i="1"/>
  <c r="F8" i="1"/>
  <c r="F9" i="1"/>
  <c r="F10" i="1"/>
  <c r="F11" i="1"/>
  <c r="F12" i="1"/>
  <c r="F13" i="1"/>
  <c r="F2" i="1"/>
  <c r="E2" i="1"/>
  <c r="E3" i="1"/>
  <c r="E4" i="1"/>
  <c r="E5" i="1"/>
  <c r="E6" i="1"/>
  <c r="E7" i="1"/>
  <c r="E8" i="1"/>
  <c r="E9" i="1"/>
  <c r="E10" i="1"/>
  <c r="E11" i="1"/>
  <c r="E12" i="1"/>
  <c r="E13" i="1"/>
  <c r="B6" i="2"/>
  <c r="C6" i="2" s="1"/>
  <c r="D6" i="2" s="1"/>
  <c r="E6" i="2" s="1"/>
  <c r="B5" i="2"/>
  <c r="C5" i="2"/>
  <c r="H2" i="2"/>
  <c r="G2" i="2"/>
  <c r="I2" i="2" s="1"/>
  <c r="J2" i="2" s="1"/>
  <c r="A9" i="1"/>
  <c r="D9" i="1" s="1"/>
  <c r="A10" i="1"/>
  <c r="A11" i="1"/>
  <c r="D11" i="1" s="1"/>
  <c r="A12" i="1"/>
  <c r="D12" i="1" s="1"/>
  <c r="A13" i="1"/>
  <c r="D13" i="1" s="1"/>
  <c r="A8" i="1"/>
  <c r="D8" i="1" s="1"/>
  <c r="C13" i="1"/>
  <c r="C12" i="1"/>
  <c r="C11" i="1"/>
  <c r="C10" i="1"/>
  <c r="C9" i="1"/>
  <c r="C8" i="1"/>
  <c r="A7" i="1"/>
  <c r="D7" i="1" s="1"/>
  <c r="C7" i="1"/>
  <c r="A6" i="1"/>
  <c r="C6" i="1"/>
  <c r="D6" i="1" s="1"/>
  <c r="A5" i="1"/>
  <c r="C5" i="1"/>
  <c r="D5" i="1"/>
  <c r="C3" i="1"/>
  <c r="D3" i="1" s="1"/>
  <c r="C4" i="1"/>
  <c r="D4" i="1" s="1"/>
  <c r="C2" i="1"/>
  <c r="D2" i="1" s="1"/>
  <c r="K2" i="1"/>
  <c r="J2" i="1"/>
  <c r="I2" i="1"/>
  <c r="A2" i="1"/>
  <c r="H2" i="1"/>
  <c r="B9" i="5" l="1"/>
  <c r="D5" i="2"/>
  <c r="E5" i="2" s="1"/>
  <c r="D10" i="1"/>
</calcChain>
</file>

<file path=xl/sharedStrings.xml><?xml version="1.0" encoding="utf-8"?>
<sst xmlns="http://schemas.openxmlformats.org/spreadsheetml/2006/main" count="59" uniqueCount="30">
  <si>
    <t>Bar Thickness (mm)</t>
  </si>
  <si>
    <t>Bar Width (mm)</t>
  </si>
  <si>
    <t>Desired Mass (kg)</t>
  </si>
  <si>
    <t>Lead Density (kg/m3)</t>
  </si>
  <si>
    <t>Cross sectional area (mm^2)</t>
  </si>
  <si>
    <t>Required volume (m3)</t>
  </si>
  <si>
    <t>Required volume (mm^3)</t>
  </si>
  <si>
    <t>Bar width (in)</t>
  </si>
  <si>
    <t>Rod diameter (in)</t>
  </si>
  <si>
    <t>Rod diameter (mm)</t>
  </si>
  <si>
    <t>Required Length (mm)</t>
  </si>
  <si>
    <t>Required length (in)</t>
  </si>
  <si>
    <t>Required length (mm)</t>
  </si>
  <si>
    <t>Coefficients</t>
  </si>
  <si>
    <t>Constant</t>
  </si>
  <si>
    <t>r</t>
  </si>
  <si>
    <t>r (Lead rod radius, mm)</t>
  </si>
  <si>
    <t>r^3</t>
  </si>
  <si>
    <t>r^2</t>
  </si>
  <si>
    <t>&lt;&lt;&lt;&lt;Computed with Excel solver operating on equation cell B9</t>
  </si>
  <si>
    <t>Rod length (mm)</t>
  </si>
  <si>
    <t>Rod dia (mm)</t>
  </si>
  <si>
    <t>Rod dia (in)</t>
  </si>
  <si>
    <t>radius cubic equation</t>
  </si>
  <si>
    <t>Bucket radius R (mm)</t>
  </si>
  <si>
    <t>Desired Mass W (g)</t>
  </si>
  <si>
    <t>Lead Density rho (g/mm3)</t>
  </si>
  <si>
    <t>0 = r^3 + Rr^2 + (-W/2*rho*pi^2)</t>
  </si>
  <si>
    <t>Tungsten Density rho (g/mm3)</t>
  </si>
  <si>
    <t>Rod length (in)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</si>
</sst>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22" sqref="E22"/>
    </sheetView>
  </sheetViews>
  <sheetFormatPr defaultRowHeight="15" x14ac:dyDescent="0.25"/>
  <cols>
    <col min="1" max="1" width="18.42578125" bestFit="1" customWidth="1"/>
    <col min="2" max="2" width="18.42578125" customWidth="1"/>
    <col min="3" max="3" width="15.140625" bestFit="1" customWidth="1"/>
    <col min="4" max="4" width="26.28515625" bestFit="1" customWidth="1"/>
    <col min="5" max="5" width="21.140625" bestFit="1" customWidth="1"/>
    <col min="6" max="6" width="19" customWidth="1"/>
    <col min="8" max="8" width="16.7109375" bestFit="1" customWidth="1"/>
    <col min="9" max="9" width="20" bestFit="1" customWidth="1"/>
    <col min="10" max="10" width="21.140625" bestFit="1" customWidth="1"/>
    <col min="11" max="11" width="22.28515625" bestFit="1" customWidth="1"/>
  </cols>
  <sheetData>
    <row r="1" spans="1:11" x14ac:dyDescent="0.25">
      <c r="A1" t="s">
        <v>0</v>
      </c>
      <c r="B1" t="s">
        <v>7</v>
      </c>
      <c r="C1" t="s">
        <v>1</v>
      </c>
      <c r="D1" t="s">
        <v>4</v>
      </c>
      <c r="E1" t="s">
        <v>10</v>
      </c>
      <c r="F1" t="s">
        <v>11</v>
      </c>
      <c r="H1" t="s">
        <v>2</v>
      </c>
      <c r="I1" t="s">
        <v>3</v>
      </c>
      <c r="J1" t="s">
        <v>5</v>
      </c>
      <c r="K1" t="s">
        <v>6</v>
      </c>
    </row>
    <row r="2" spans="1:11" x14ac:dyDescent="0.25">
      <c r="A2">
        <f>0.25*25.4</f>
        <v>6.35</v>
      </c>
      <c r="B2">
        <v>1</v>
      </c>
      <c r="C2">
        <f>B2*25.4</f>
        <v>25.4</v>
      </c>
      <c r="D2">
        <f>A2*C2</f>
        <v>161.29</v>
      </c>
      <c r="E2">
        <f>$K$2/D2</f>
        <v>2186.9532275219754</v>
      </c>
      <c r="F2">
        <f>E2/25.4</f>
        <v>86.100520768581717</v>
      </c>
      <c r="H2">
        <f>4</f>
        <v>4</v>
      </c>
      <c r="I2">
        <f>11340</f>
        <v>11340</v>
      </c>
      <c r="J2">
        <f>H2/I2</f>
        <v>3.5273368606701942E-4</v>
      </c>
      <c r="K2">
        <f>J2*1000000000</f>
        <v>352733.68606701941</v>
      </c>
    </row>
    <row r="3" spans="1:11" x14ac:dyDescent="0.25">
      <c r="A3" s="1">
        <v>6.35</v>
      </c>
      <c r="B3" s="1">
        <v>2</v>
      </c>
      <c r="C3" s="1">
        <f t="shared" ref="C3:C4" si="0">B3*25.4</f>
        <v>50.8</v>
      </c>
      <c r="D3" s="1">
        <f>A3*C3</f>
        <v>322.58</v>
      </c>
      <c r="E3" s="1">
        <f>$K$2/D3</f>
        <v>1093.4766137609877</v>
      </c>
      <c r="F3" s="1">
        <f t="shared" ref="F3:F13" si="1">E3/25.4</f>
        <v>43.050260384290858</v>
      </c>
    </row>
    <row r="4" spans="1:11" x14ac:dyDescent="0.25">
      <c r="A4">
        <v>6.35</v>
      </c>
      <c r="B4">
        <v>3</v>
      </c>
      <c r="C4">
        <f t="shared" si="0"/>
        <v>76.199999999999989</v>
      </c>
      <c r="D4">
        <f>A4*C4</f>
        <v>483.86999999999989</v>
      </c>
      <c r="E4">
        <f>$K$2/D4</f>
        <v>728.98440917399193</v>
      </c>
      <c r="F4">
        <f t="shared" si="1"/>
        <v>28.700173589527243</v>
      </c>
    </row>
    <row r="5" spans="1:11" x14ac:dyDescent="0.25">
      <c r="A5">
        <f>0.25*25.4</f>
        <v>6.35</v>
      </c>
      <c r="B5">
        <v>4</v>
      </c>
      <c r="C5">
        <f>B5*25.4</f>
        <v>101.6</v>
      </c>
      <c r="D5">
        <f>A5*C5</f>
        <v>645.16</v>
      </c>
      <c r="E5">
        <f>$K$2/D5</f>
        <v>546.73830688049384</v>
      </c>
      <c r="F5">
        <f t="shared" si="1"/>
        <v>21.525130192145429</v>
      </c>
    </row>
    <row r="6" spans="1:11" x14ac:dyDescent="0.25">
      <c r="A6">
        <f>0.25*25.4</f>
        <v>6.35</v>
      </c>
      <c r="B6">
        <v>5</v>
      </c>
      <c r="C6">
        <f>B6*25.4</f>
        <v>127</v>
      </c>
      <c r="D6">
        <f>A6*C6</f>
        <v>806.44999999999993</v>
      </c>
      <c r="E6">
        <f>$K$2/D6</f>
        <v>437.39064550439514</v>
      </c>
      <c r="F6">
        <f t="shared" si="1"/>
        <v>17.220104153716346</v>
      </c>
    </row>
    <row r="7" spans="1:11" x14ac:dyDescent="0.25">
      <c r="A7">
        <f>0.25*25.4</f>
        <v>6.35</v>
      </c>
      <c r="B7">
        <v>6</v>
      </c>
      <c r="C7">
        <f>B7*25.4</f>
        <v>152.39999999999998</v>
      </c>
      <c r="D7">
        <f>A7*C7</f>
        <v>967.73999999999978</v>
      </c>
      <c r="E7">
        <f>$K$2/D7</f>
        <v>364.49220458699597</v>
      </c>
      <c r="F7">
        <f t="shared" si="1"/>
        <v>14.350086794763621</v>
      </c>
    </row>
    <row r="8" spans="1:11" x14ac:dyDescent="0.25">
      <c r="A8" s="1">
        <f>0.5*25.4</f>
        <v>12.7</v>
      </c>
      <c r="B8" s="1">
        <v>1</v>
      </c>
      <c r="C8" s="1">
        <f>B8*25.4</f>
        <v>25.4</v>
      </c>
      <c r="D8" s="1">
        <f>A8*C8</f>
        <v>322.58</v>
      </c>
      <c r="E8" s="1">
        <f>$K$2/D8</f>
        <v>1093.4766137609877</v>
      </c>
      <c r="F8" s="1">
        <f t="shared" si="1"/>
        <v>43.050260384290858</v>
      </c>
    </row>
    <row r="9" spans="1:11" x14ac:dyDescent="0.25">
      <c r="A9">
        <f t="shared" ref="A9:A13" si="2">0.5*25.4</f>
        <v>12.7</v>
      </c>
      <c r="B9">
        <v>2</v>
      </c>
      <c r="C9">
        <f t="shared" ref="C9:C10" si="3">B9*25.4</f>
        <v>50.8</v>
      </c>
      <c r="D9">
        <f>A9*C9</f>
        <v>645.16</v>
      </c>
      <c r="E9">
        <f>$K$2/D9</f>
        <v>546.73830688049384</v>
      </c>
      <c r="F9">
        <f t="shared" si="1"/>
        <v>21.525130192145429</v>
      </c>
    </row>
    <row r="10" spans="1:11" x14ac:dyDescent="0.25">
      <c r="A10">
        <f t="shared" si="2"/>
        <v>12.7</v>
      </c>
      <c r="B10">
        <v>3</v>
      </c>
      <c r="C10">
        <f t="shared" si="3"/>
        <v>76.199999999999989</v>
      </c>
      <c r="D10">
        <f>A10*C10</f>
        <v>967.73999999999978</v>
      </c>
      <c r="E10">
        <f>$K$2/D10</f>
        <v>364.49220458699597</v>
      </c>
      <c r="F10">
        <f t="shared" si="1"/>
        <v>14.350086794763621</v>
      </c>
    </row>
    <row r="11" spans="1:11" x14ac:dyDescent="0.25">
      <c r="A11">
        <f t="shared" si="2"/>
        <v>12.7</v>
      </c>
      <c r="B11">
        <v>4</v>
      </c>
      <c r="C11">
        <f>B11*25.4</f>
        <v>101.6</v>
      </c>
      <c r="D11">
        <f>A11*C11</f>
        <v>1290.32</v>
      </c>
      <c r="E11">
        <f>$K$2/D11</f>
        <v>273.36915344024692</v>
      </c>
      <c r="F11">
        <f t="shared" si="1"/>
        <v>10.762565096072715</v>
      </c>
    </row>
    <row r="12" spans="1:11" x14ac:dyDescent="0.25">
      <c r="A12">
        <f t="shared" si="2"/>
        <v>12.7</v>
      </c>
      <c r="B12">
        <v>5</v>
      </c>
      <c r="C12">
        <f>B12*25.4</f>
        <v>127</v>
      </c>
      <c r="D12">
        <f>A12*C12</f>
        <v>1612.8999999999999</v>
      </c>
      <c r="E12">
        <f>$K$2/D12</f>
        <v>218.69532275219757</v>
      </c>
      <c r="F12">
        <f t="shared" si="1"/>
        <v>8.6100520768581728</v>
      </c>
    </row>
    <row r="13" spans="1:11" x14ac:dyDescent="0.25">
      <c r="A13">
        <f t="shared" si="2"/>
        <v>12.7</v>
      </c>
      <c r="B13">
        <v>6</v>
      </c>
      <c r="C13">
        <f>B13*25.4</f>
        <v>152.39999999999998</v>
      </c>
      <c r="D13">
        <f>A13*C13</f>
        <v>1935.4799999999996</v>
      </c>
      <c r="E13">
        <f>$K$2/D13</f>
        <v>182.24610229349798</v>
      </c>
      <c r="F13">
        <f t="shared" si="1"/>
        <v>7.1750433973818106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12" sqref="D12"/>
    </sheetView>
  </sheetViews>
  <sheetFormatPr defaultRowHeight="15" x14ac:dyDescent="0.25"/>
  <cols>
    <col min="1" max="1" width="16.7109375" bestFit="1" customWidth="1"/>
    <col min="2" max="2" width="18.5703125" bestFit="1" customWidth="1"/>
    <col min="3" max="3" width="26.28515625" bestFit="1" customWidth="1"/>
    <col min="4" max="4" width="21.140625" bestFit="1" customWidth="1"/>
    <col min="5" max="5" width="19.140625" bestFit="1" customWidth="1"/>
    <col min="7" max="7" width="16.7109375" bestFit="1" customWidth="1"/>
    <col min="8" max="8" width="20" bestFit="1" customWidth="1"/>
    <col min="9" max="9" width="21.140625" bestFit="1" customWidth="1"/>
    <col min="10" max="10" width="24" bestFit="1" customWidth="1"/>
  </cols>
  <sheetData>
    <row r="1" spans="1:10" x14ac:dyDescent="0.25">
      <c r="A1" t="s">
        <v>8</v>
      </c>
      <c r="B1" t="s">
        <v>9</v>
      </c>
      <c r="C1" t="s">
        <v>4</v>
      </c>
      <c r="D1" t="s">
        <v>10</v>
      </c>
      <c r="E1" t="s">
        <v>11</v>
      </c>
      <c r="G1" t="s">
        <v>2</v>
      </c>
      <c r="H1" t="s">
        <v>3</v>
      </c>
      <c r="I1" t="s">
        <v>5</v>
      </c>
      <c r="J1" t="s">
        <v>6</v>
      </c>
    </row>
    <row r="2" spans="1:10" x14ac:dyDescent="0.25">
      <c r="A2">
        <v>0.5</v>
      </c>
      <c r="B2">
        <f>25.4*A2</f>
        <v>12.7</v>
      </c>
      <c r="C2">
        <f>PI()*(B2/2)^2</f>
        <v>126.67686977437442</v>
      </c>
      <c r="D2">
        <f>$J$2/C2</f>
        <v>2784.5153317671748</v>
      </c>
      <c r="E2">
        <f>D2/25.4</f>
        <v>109.62658786484941</v>
      </c>
      <c r="G2">
        <f>4</f>
        <v>4</v>
      </c>
      <c r="H2">
        <f>11340</f>
        <v>11340</v>
      </c>
      <c r="I2">
        <f>G2/H2</f>
        <v>3.5273368606701942E-4</v>
      </c>
      <c r="J2">
        <f>I2*1000000000</f>
        <v>352733.68606701941</v>
      </c>
    </row>
    <row r="3" spans="1:10" x14ac:dyDescent="0.25">
      <c r="A3">
        <v>0.75</v>
      </c>
      <c r="B3">
        <f>25.4*A3</f>
        <v>19.049999999999997</v>
      </c>
      <c r="C3">
        <f>PI()*(B3/2)^2</f>
        <v>285.02295699234242</v>
      </c>
      <c r="D3">
        <f>$J$2/C3</f>
        <v>1237.5623696743</v>
      </c>
      <c r="E3">
        <f>D3/25.4</f>
        <v>48.722927939933072</v>
      </c>
    </row>
    <row r="4" spans="1:10" x14ac:dyDescent="0.25">
      <c r="A4">
        <v>0.8</v>
      </c>
      <c r="B4">
        <f>25.4*A4</f>
        <v>20.32</v>
      </c>
      <c r="C4">
        <f>PI()*(B4/2)^2</f>
        <v>324.29278662239852</v>
      </c>
      <c r="D4">
        <f>$J$2/C4</f>
        <v>1087.7013014715528</v>
      </c>
      <c r="E4">
        <f>D4/25.4</f>
        <v>42.822885884706807</v>
      </c>
    </row>
    <row r="5" spans="1:10" x14ac:dyDescent="0.25">
      <c r="A5">
        <v>1</v>
      </c>
      <c r="B5">
        <f>25.4*A5</f>
        <v>25.4</v>
      </c>
      <c r="C5">
        <f>PI()*(B5/2)^2</f>
        <v>506.7074790974977</v>
      </c>
      <c r="D5">
        <f>$J$2/C5</f>
        <v>696.12883294179369</v>
      </c>
      <c r="E5">
        <f>D5/25.4</f>
        <v>27.406646966212353</v>
      </c>
    </row>
    <row r="6" spans="1:10" x14ac:dyDescent="0.25">
      <c r="A6">
        <v>2</v>
      </c>
      <c r="B6">
        <f>25.4*A6</f>
        <v>50.8</v>
      </c>
      <c r="C6">
        <f>PI()*(B6/2)^2</f>
        <v>2026.8299163899908</v>
      </c>
      <c r="D6">
        <f>$J$2/C6</f>
        <v>174.03220823544842</v>
      </c>
      <c r="E6">
        <f>D6/25.4</f>
        <v>6.8516617415530883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H2" sqref="H2"/>
    </sheetView>
  </sheetViews>
  <sheetFormatPr defaultRowHeight="15" x14ac:dyDescent="0.25"/>
  <cols>
    <col min="1" max="1" width="16.7109375" bestFit="1" customWidth="1"/>
    <col min="2" max="2" width="20" bestFit="1" customWidth="1"/>
    <col min="3" max="3" width="21.140625" bestFit="1" customWidth="1"/>
    <col min="4" max="4" width="24" bestFit="1" customWidth="1"/>
    <col min="5" max="5" width="20.85546875" bestFit="1" customWidth="1"/>
    <col min="6" max="6" width="26.28515625" bestFit="1" customWidth="1"/>
    <col min="7" max="7" width="18.5703125" bestFit="1" customWidth="1"/>
    <col min="8" max="8" width="16.7109375" bestFit="1" customWidth="1"/>
    <col min="9" max="9" width="21.140625" bestFit="1" customWidth="1"/>
    <col min="10" max="10" width="24" bestFit="1" customWidth="1"/>
    <col min="11" max="11" width="20.85546875" bestFit="1" customWidth="1"/>
  </cols>
  <sheetData>
    <row r="1" spans="1:8" x14ac:dyDescent="0.25">
      <c r="A1" t="s">
        <v>2</v>
      </c>
      <c r="B1" t="s">
        <v>3</v>
      </c>
      <c r="C1" t="s">
        <v>5</v>
      </c>
      <c r="D1" t="s">
        <v>6</v>
      </c>
      <c r="E1" t="s">
        <v>12</v>
      </c>
      <c r="F1" t="s">
        <v>4</v>
      </c>
      <c r="G1" t="s">
        <v>9</v>
      </c>
      <c r="H1" t="s">
        <v>8</v>
      </c>
    </row>
    <row r="2" spans="1:8" x14ac:dyDescent="0.25">
      <c r="A2">
        <f>4</f>
        <v>4</v>
      </c>
      <c r="B2">
        <f>11340</f>
        <v>11340</v>
      </c>
      <c r="C2">
        <f>A2/B2</f>
        <v>3.5273368606701942E-4</v>
      </c>
      <c r="D2">
        <f>C2*1000000000</f>
        <v>352733.68606701941</v>
      </c>
      <c r="E2">
        <v>1016</v>
      </c>
      <c r="F2">
        <f>D2/E2</f>
        <v>347.17882486911361</v>
      </c>
      <c r="G2">
        <f>SQRT(4*F2/PI())</f>
        <v>21.024790341833114</v>
      </c>
      <c r="H2">
        <f>G2/25.4</f>
        <v>0.82774765125327221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9" sqref="B19"/>
    </sheetView>
  </sheetViews>
  <sheetFormatPr defaultRowHeight="15" x14ac:dyDescent="0.25"/>
  <cols>
    <col min="1" max="1" width="21.85546875" bestFit="1" customWidth="1"/>
    <col min="2" max="2" width="24.28515625" bestFit="1" customWidth="1"/>
    <col min="3" max="3" width="30.28515625" bestFit="1" customWidth="1"/>
    <col min="4" max="4" width="8.5703125" customWidth="1"/>
    <col min="5" max="5" width="12.7109375" bestFit="1" customWidth="1"/>
    <col min="6" max="6" width="26.28515625" bestFit="1" customWidth="1"/>
    <col min="7" max="7" width="18.5703125" bestFit="1" customWidth="1"/>
    <col min="8" max="8" width="16.7109375" bestFit="1" customWidth="1"/>
  </cols>
  <sheetData>
    <row r="1" spans="1:5" x14ac:dyDescent="0.25">
      <c r="A1" t="s">
        <v>25</v>
      </c>
      <c r="B1" t="s">
        <v>26</v>
      </c>
      <c r="C1" t="s">
        <v>24</v>
      </c>
    </row>
    <row r="2" spans="1:5" x14ac:dyDescent="0.25">
      <c r="A2">
        <f>4000</f>
        <v>4000</v>
      </c>
      <c r="B2">
        <f>0.01134</f>
        <v>1.1339999999999999E-2</v>
      </c>
      <c r="C2">
        <f>12.75*25.4/2</f>
        <v>161.92499999999998</v>
      </c>
    </row>
    <row r="4" spans="1:5" x14ac:dyDescent="0.25">
      <c r="B4" t="s">
        <v>17</v>
      </c>
      <c r="C4" t="s">
        <v>18</v>
      </c>
      <c r="D4" t="s">
        <v>15</v>
      </c>
      <c r="E4" t="s">
        <v>14</v>
      </c>
    </row>
    <row r="5" spans="1:5" x14ac:dyDescent="0.25">
      <c r="A5" t="s">
        <v>13</v>
      </c>
      <c r="B5">
        <v>1</v>
      </c>
      <c r="C5">
        <f>C2</f>
        <v>161.92499999999998</v>
      </c>
      <c r="D5">
        <v>0</v>
      </c>
      <c r="E5">
        <f>-A2/(2*B2*PI()^2)</f>
        <v>-17869.697291417597</v>
      </c>
    </row>
    <row r="7" spans="1:5" x14ac:dyDescent="0.25">
      <c r="A7" t="s">
        <v>16</v>
      </c>
      <c r="B7">
        <v>10.18943151054477</v>
      </c>
      <c r="C7" t="s">
        <v>19</v>
      </c>
    </row>
    <row r="9" spans="1:5" x14ac:dyDescent="0.25">
      <c r="A9" t="s">
        <v>23</v>
      </c>
      <c r="B9">
        <f>B5*B7^3+C5*B7^2+D5*B7+E5</f>
        <v>-6.4028427004814148E-10</v>
      </c>
      <c r="C9" s="2" t="s">
        <v>27</v>
      </c>
    </row>
    <row r="11" spans="1:5" x14ac:dyDescent="0.25">
      <c r="A11" t="s">
        <v>20</v>
      </c>
      <c r="B11">
        <f>2*PI()*(C2+B7)</f>
        <v>1081.4268672206219</v>
      </c>
    </row>
    <row r="12" spans="1:5" x14ac:dyDescent="0.25">
      <c r="A12" t="s">
        <v>29</v>
      </c>
      <c r="B12">
        <f>B11/25.4</f>
        <v>42.575860914197719</v>
      </c>
    </row>
    <row r="14" spans="1:5" x14ac:dyDescent="0.25">
      <c r="A14" t="s">
        <v>21</v>
      </c>
      <c r="B14">
        <f>2*B7</f>
        <v>20.37886302108954</v>
      </c>
    </row>
    <row r="15" spans="1:5" x14ac:dyDescent="0.25">
      <c r="A15" t="s">
        <v>22</v>
      </c>
      <c r="B15">
        <f>B14/25.4</f>
        <v>0.80231744177517883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3" sqref="B13"/>
    </sheetView>
  </sheetViews>
  <sheetFormatPr defaultRowHeight="15" x14ac:dyDescent="0.25"/>
  <cols>
    <col min="1" max="1" width="21.85546875" bestFit="1" customWidth="1"/>
    <col min="2" max="2" width="28.42578125" bestFit="1" customWidth="1"/>
    <col min="3" max="3" width="30.28515625" bestFit="1" customWidth="1"/>
    <col min="4" max="4" width="8.5703125" customWidth="1"/>
    <col min="5" max="5" width="12.7109375" bestFit="1" customWidth="1"/>
    <col min="6" max="6" width="26.28515625" bestFit="1" customWidth="1"/>
    <col min="7" max="7" width="18.5703125" bestFit="1" customWidth="1"/>
    <col min="8" max="8" width="16.7109375" bestFit="1" customWidth="1"/>
  </cols>
  <sheetData>
    <row r="1" spans="1:5" x14ac:dyDescent="0.25">
      <c r="A1" t="s">
        <v>25</v>
      </c>
      <c r="B1" t="s">
        <v>28</v>
      </c>
      <c r="C1" t="s">
        <v>24</v>
      </c>
    </row>
    <row r="2" spans="1:5" x14ac:dyDescent="0.25">
      <c r="A2">
        <f>4000</f>
        <v>4000</v>
      </c>
      <c r="B2">
        <f>0.01925</f>
        <v>1.925E-2</v>
      </c>
      <c r="C2">
        <f>12.75*25.4/2</f>
        <v>161.92499999999998</v>
      </c>
    </row>
    <row r="4" spans="1:5" x14ac:dyDescent="0.25">
      <c r="B4" t="s">
        <v>17</v>
      </c>
      <c r="C4" t="s">
        <v>18</v>
      </c>
      <c r="D4" t="s">
        <v>15</v>
      </c>
      <c r="E4" t="s">
        <v>14</v>
      </c>
    </row>
    <row r="5" spans="1:5" x14ac:dyDescent="0.25">
      <c r="A5" t="s">
        <v>13</v>
      </c>
      <c r="B5">
        <v>1</v>
      </c>
      <c r="C5">
        <f>C2</f>
        <v>161.92499999999998</v>
      </c>
      <c r="D5">
        <v>0</v>
      </c>
      <c r="E5">
        <f>-A2/(2*B2*PI()^2)</f>
        <v>-10526.876222580548</v>
      </c>
    </row>
    <row r="7" spans="1:5" x14ac:dyDescent="0.25">
      <c r="A7" t="s">
        <v>16</v>
      </c>
      <c r="B7">
        <v>7.8737658136692197</v>
      </c>
      <c r="C7" t="s">
        <v>19</v>
      </c>
    </row>
    <row r="9" spans="1:5" x14ac:dyDescent="0.25">
      <c r="A9" t="s">
        <v>23</v>
      </c>
      <c r="B9">
        <f>B5*B7^3+C5*B7^2+D5*B7+E5</f>
        <v>-1.1095835361629725E-10</v>
      </c>
      <c r="C9" s="2" t="s">
        <v>27</v>
      </c>
    </row>
    <row r="11" spans="1:5" x14ac:dyDescent="0.25">
      <c r="A11" t="s">
        <v>20</v>
      </c>
      <c r="B11">
        <f>2*PI()*(C2+B7)</f>
        <v>1066.8771105376738</v>
      </c>
    </row>
    <row r="12" spans="1:5" x14ac:dyDescent="0.25">
      <c r="A12" t="s">
        <v>29</v>
      </c>
      <c r="B12">
        <f>B11/25.4</f>
        <v>42.00303584793992</v>
      </c>
    </row>
    <row r="14" spans="1:5" x14ac:dyDescent="0.25">
      <c r="A14" t="s">
        <v>21</v>
      </c>
      <c r="B14">
        <f>2*B7</f>
        <v>15.747531627338439</v>
      </c>
    </row>
    <row r="15" spans="1:5" x14ac:dyDescent="0.25">
      <c r="A15" t="s">
        <v>22</v>
      </c>
      <c r="B15">
        <f>B14/25.4</f>
        <v>0.61998156013143468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Rectangular lead bar, vrbl thk</vt:lpstr>
      <vt:lpstr>Round lead rod, variable dia</vt:lpstr>
      <vt:lpstr>Round lead rod, solve for dia</vt:lpstr>
      <vt:lpstr>Lead rod find dia &amp; length wBuc</vt:lpstr>
      <vt:lpstr>Tungsten rod find dia &amp; length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2022-06-29T17:07:59Z</dcterms:created>
  <dcterms:modified xsi:type="dcterms:W3CDTF">2022-06-29T18:27:10Z</dcterms:modified>
</cp:coreProperties>
</file>