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7792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57" i="1" l="1"/>
  <c r="D58" i="1"/>
  <c r="D59" i="1"/>
  <c r="D60" i="1"/>
  <c r="D61" i="1"/>
  <c r="N61" i="1" s="1"/>
  <c r="P61" i="1" s="1"/>
  <c r="D62" i="1"/>
  <c r="D63" i="1"/>
  <c r="D57" i="1"/>
  <c r="O63" i="1"/>
  <c r="K63" i="1"/>
  <c r="J63" i="1"/>
  <c r="I63" i="1"/>
  <c r="G63" i="1"/>
  <c r="N63" i="1"/>
  <c r="P63" i="1" s="1"/>
  <c r="O62" i="1"/>
  <c r="K62" i="1"/>
  <c r="J62" i="1"/>
  <c r="I62" i="1"/>
  <c r="G62" i="1"/>
  <c r="N62" i="1"/>
  <c r="P62" i="1" s="1"/>
  <c r="O61" i="1"/>
  <c r="K61" i="1"/>
  <c r="J61" i="1"/>
  <c r="I61" i="1"/>
  <c r="G61" i="1"/>
  <c r="O60" i="1"/>
  <c r="K60" i="1"/>
  <c r="J60" i="1"/>
  <c r="I60" i="1"/>
  <c r="G60" i="1"/>
  <c r="N60" i="1"/>
  <c r="P60" i="1" s="1"/>
  <c r="O59" i="1"/>
  <c r="K59" i="1"/>
  <c r="J59" i="1"/>
  <c r="I59" i="1"/>
  <c r="G59" i="1"/>
  <c r="N59" i="1"/>
  <c r="P59" i="1" s="1"/>
  <c r="O58" i="1"/>
  <c r="K58" i="1"/>
  <c r="J58" i="1"/>
  <c r="I58" i="1"/>
  <c r="G58" i="1"/>
  <c r="N58" i="1"/>
  <c r="P58" i="1" s="1"/>
  <c r="O57" i="1"/>
  <c r="K57" i="1"/>
  <c r="J57" i="1"/>
  <c r="I57" i="1"/>
  <c r="G57" i="1"/>
  <c r="P57" i="1"/>
  <c r="B57" i="1"/>
  <c r="C54" i="1"/>
  <c r="C53" i="1"/>
  <c r="O41" i="1"/>
  <c r="O42" i="1"/>
  <c r="O43" i="1"/>
  <c r="O44" i="1"/>
  <c r="O45" i="1"/>
  <c r="O46" i="1"/>
  <c r="O47" i="1"/>
  <c r="O11" i="1"/>
  <c r="O12" i="1"/>
  <c r="O13" i="1"/>
  <c r="O14" i="1"/>
  <c r="O15" i="1"/>
  <c r="O16" i="1"/>
  <c r="O24" i="1"/>
  <c r="O25" i="1"/>
  <c r="O26" i="1"/>
  <c r="O27" i="1"/>
  <c r="O28" i="1"/>
  <c r="O29" i="1"/>
  <c r="O30" i="1"/>
  <c r="O10" i="1"/>
  <c r="D42" i="1"/>
  <c r="D43" i="1"/>
  <c r="N43" i="1" s="1"/>
  <c r="P43" i="1" s="1"/>
  <c r="D44" i="1"/>
  <c r="N44" i="1" s="1"/>
  <c r="D46" i="1"/>
  <c r="N46" i="1" s="1"/>
  <c r="P46" i="1" s="1"/>
  <c r="D47" i="1"/>
  <c r="N47" i="1" s="1"/>
  <c r="P47" i="1" s="1"/>
  <c r="D41" i="1"/>
  <c r="B41" i="1"/>
  <c r="D45" i="1" s="1"/>
  <c r="N45" i="1" s="1"/>
  <c r="P45" i="1" s="1"/>
  <c r="J47" i="1"/>
  <c r="K47" i="1" s="1"/>
  <c r="I47" i="1"/>
  <c r="G47" i="1"/>
  <c r="J46" i="1"/>
  <c r="K46" i="1" s="1"/>
  <c r="I46" i="1"/>
  <c r="G46" i="1"/>
  <c r="J45" i="1"/>
  <c r="K45" i="1" s="1"/>
  <c r="I45" i="1"/>
  <c r="G45" i="1"/>
  <c r="J44" i="1"/>
  <c r="K44" i="1" s="1"/>
  <c r="I44" i="1"/>
  <c r="G44" i="1"/>
  <c r="J43" i="1"/>
  <c r="K43" i="1" s="1"/>
  <c r="I43" i="1"/>
  <c r="G43" i="1"/>
  <c r="J42" i="1"/>
  <c r="K42" i="1" s="1"/>
  <c r="I42" i="1"/>
  <c r="G42" i="1"/>
  <c r="N42" i="1"/>
  <c r="P42" i="1" s="1"/>
  <c r="K41" i="1"/>
  <c r="J41" i="1"/>
  <c r="I41" i="1"/>
  <c r="G41" i="1"/>
  <c r="N41" i="1"/>
  <c r="C38" i="1"/>
  <c r="C37" i="1"/>
  <c r="P41" i="1" l="1"/>
  <c r="P44" i="1"/>
  <c r="E33" i="1"/>
  <c r="D26" i="1"/>
  <c r="N26" i="1" s="1"/>
  <c r="P26" i="1" s="1"/>
  <c r="D27" i="1"/>
  <c r="N27" i="1" s="1"/>
  <c r="P27" i="1" s="1"/>
  <c r="D28" i="1"/>
  <c r="N28" i="1" s="1"/>
  <c r="P28" i="1" s="1"/>
  <c r="D29" i="1"/>
  <c r="N29" i="1" s="1"/>
  <c r="P29" i="1" s="1"/>
  <c r="D30" i="1"/>
  <c r="N30" i="1" s="1"/>
  <c r="P30" i="1" s="1"/>
  <c r="D25" i="1"/>
  <c r="N25" i="1" s="1"/>
  <c r="P25" i="1" s="1"/>
  <c r="D24" i="1"/>
  <c r="N24" i="1" s="1"/>
  <c r="P24" i="1" s="1"/>
  <c r="J30" i="1"/>
  <c r="K30" i="1" s="1"/>
  <c r="I30" i="1"/>
  <c r="G30" i="1"/>
  <c r="J29" i="1"/>
  <c r="K29" i="1" s="1"/>
  <c r="I29" i="1"/>
  <c r="G29" i="1"/>
  <c r="J28" i="1"/>
  <c r="K28" i="1" s="1"/>
  <c r="I28" i="1"/>
  <c r="G28" i="1"/>
  <c r="J27" i="1"/>
  <c r="K27" i="1" s="1"/>
  <c r="I27" i="1"/>
  <c r="G27" i="1"/>
  <c r="J26" i="1"/>
  <c r="K26" i="1" s="1"/>
  <c r="I26" i="1"/>
  <c r="G26" i="1"/>
  <c r="J25" i="1"/>
  <c r="K25" i="1" s="1"/>
  <c r="I25" i="1"/>
  <c r="G25" i="1"/>
  <c r="J24" i="1"/>
  <c r="K24" i="1" s="1"/>
  <c r="I24" i="1"/>
  <c r="G24" i="1"/>
  <c r="I11" i="1"/>
  <c r="I12" i="1"/>
  <c r="I13" i="1"/>
  <c r="I14" i="1"/>
  <c r="I15" i="1"/>
  <c r="I16" i="1"/>
  <c r="I10" i="1"/>
  <c r="G11" i="1"/>
  <c r="G12" i="1"/>
  <c r="G13" i="1"/>
  <c r="G14" i="1"/>
  <c r="G15" i="1"/>
  <c r="G16" i="1"/>
  <c r="G10" i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0" i="1"/>
  <c r="K10" i="1" s="1"/>
  <c r="D11" i="1"/>
  <c r="N11" i="1" s="1"/>
  <c r="P11" i="1" s="1"/>
  <c r="D12" i="1"/>
  <c r="N12" i="1" s="1"/>
  <c r="P12" i="1" s="1"/>
  <c r="D13" i="1"/>
  <c r="N13" i="1" s="1"/>
  <c r="P13" i="1" s="1"/>
  <c r="D14" i="1"/>
  <c r="N14" i="1" s="1"/>
  <c r="P14" i="1" s="1"/>
  <c r="D15" i="1"/>
  <c r="N15" i="1" s="1"/>
  <c r="P15" i="1" s="1"/>
  <c r="D16" i="1"/>
  <c r="N16" i="1" s="1"/>
  <c r="P16" i="1" s="1"/>
  <c r="D10" i="1"/>
  <c r="N10" i="1" s="1"/>
  <c r="P10" i="1" s="1"/>
</calcChain>
</file>

<file path=xl/sharedStrings.xml><?xml version="1.0" encoding="utf-8"?>
<sst xmlns="http://schemas.openxmlformats.org/spreadsheetml/2006/main" count="121" uniqueCount="36">
  <si>
    <t>Monterey Bay Aquarium</t>
  </si>
  <si>
    <t>Welded Bellows</t>
  </si>
  <si>
    <t>in</t>
  </si>
  <si>
    <t>mm</t>
  </si>
  <si>
    <t>O.D.</t>
  </si>
  <si>
    <t>Stroke</t>
  </si>
  <si>
    <t>Vee Depth</t>
  </si>
  <si>
    <t>ID</t>
  </si>
  <si>
    <t>No Vees</t>
  </si>
  <si>
    <t>Extension</t>
  </si>
  <si>
    <t>Compr.</t>
  </si>
  <si>
    <t>BW-140-0185-015V5A?</t>
  </si>
  <si>
    <t>PART NO</t>
  </si>
  <si>
    <t>BW-130-0185-020V5A?</t>
  </si>
  <si>
    <t>BW-120-0180-025V5A?</t>
  </si>
  <si>
    <t>BW-100-0185-030V5A?</t>
  </si>
  <si>
    <t>BW-100-0180-035V5A?</t>
  </si>
  <si>
    <t>BW-090-0210-040V5A?</t>
  </si>
  <si>
    <t>BW-080-0185-045V5A?</t>
  </si>
  <si>
    <t>BW-135-0185-015V5A?</t>
  </si>
  <si>
    <t>BW-125-0185-020V5A?</t>
  </si>
  <si>
    <t>BW-115-0180-025V5A?</t>
  </si>
  <si>
    <t>BW-105-0185-030V5A?</t>
  </si>
  <si>
    <t>BW-095-0180-035V5A?</t>
  </si>
  <si>
    <t>BW-085-0210-040V5A?</t>
  </si>
  <si>
    <t>BW-075-0185-045V5A?</t>
  </si>
  <si>
    <t xml:space="preserve">Our collars are vacuum formed to fit each application.  </t>
  </si>
  <si>
    <t xml:space="preserve">They are made to fit the O.D. the customer's pipe, tube, or boss. </t>
  </si>
  <si>
    <t>Please specify the size required for each end.</t>
  </si>
  <si>
    <t>Centryco, Inc.</t>
  </si>
  <si>
    <t>.040" thick Polyurethane Film</t>
  </si>
  <si>
    <t>Inner Cylinder
Volume (cm^3)</t>
  </si>
  <si>
    <t>OuterCylinder
Volume (cm^3)</t>
  </si>
  <si>
    <t>Total Volume
(cm^3)</t>
  </si>
  <si>
    <t>My numbers for a 160 mm OD</t>
  </si>
  <si>
    <t>My numbers for a 155 mm 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</si>
</sst>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4"/>
  <sheetViews>
    <sheetView tabSelected="1" topLeftCell="A34" workbookViewId="0">
      <selection activeCell="N54" sqref="N54:P54"/>
    </sheetView>
  </sheetViews>
  <sheetFormatPr defaultRowHeight="14.4" x14ac:dyDescent="0.3"/>
  <cols>
    <col min="5" max="5" width="9.109375" style="1"/>
    <col min="12" max="12" width="23.33203125" style="1" customWidth="1"/>
    <col min="14" max="14" width="13.33203125" bestFit="1" customWidth="1"/>
    <col min="15" max="15" width="13.6640625" customWidth="1"/>
    <col min="16" max="16" width="15" customWidth="1"/>
  </cols>
  <sheetData>
    <row r="2" spans="1:16" ht="15" x14ac:dyDescent="0.25">
      <c r="A2" t="s">
        <v>0</v>
      </c>
      <c r="D2" t="s">
        <v>1</v>
      </c>
      <c r="G2" t="s">
        <v>30</v>
      </c>
      <c r="L2" s="1" t="s">
        <v>29</v>
      </c>
    </row>
    <row r="4" spans="1:16" ht="15" x14ac:dyDescent="0.25">
      <c r="F4" s="9" t="s">
        <v>26</v>
      </c>
      <c r="G4" s="1"/>
    </row>
    <row r="5" spans="1:16" ht="15" x14ac:dyDescent="0.25">
      <c r="B5" s="1"/>
      <c r="C5" s="1" t="s">
        <v>2</v>
      </c>
      <c r="D5" s="1" t="s">
        <v>3</v>
      </c>
      <c r="F5" s="9" t="s">
        <v>27</v>
      </c>
      <c r="G5" s="1"/>
    </row>
    <row r="6" spans="1:16" ht="15" x14ac:dyDescent="0.25">
      <c r="B6" s="1" t="s">
        <v>4</v>
      </c>
      <c r="C6" s="1">
        <v>6.75</v>
      </c>
      <c r="D6" s="1">
        <v>170</v>
      </c>
      <c r="F6" s="10" t="s">
        <v>28</v>
      </c>
      <c r="G6" s="1"/>
    </row>
    <row r="7" spans="1:16" ht="43.2" x14ac:dyDescent="0.3">
      <c r="B7" s="1" t="s">
        <v>5</v>
      </c>
      <c r="C7" s="1">
        <v>6.5</v>
      </c>
      <c r="D7" s="1">
        <v>165</v>
      </c>
      <c r="F7" s="1"/>
      <c r="G7" s="1"/>
      <c r="N7" s="16" t="s">
        <v>31</v>
      </c>
      <c r="O7" s="16" t="s">
        <v>32</v>
      </c>
      <c r="P7" s="16" t="s">
        <v>33</v>
      </c>
    </row>
    <row r="8" spans="1:16" x14ac:dyDescent="0.3">
      <c r="B8" s="1"/>
      <c r="C8" s="1"/>
      <c r="D8" s="1"/>
      <c r="F8" s="15" t="s">
        <v>9</v>
      </c>
      <c r="G8" s="15"/>
      <c r="H8" s="15" t="s">
        <v>10</v>
      </c>
      <c r="I8" s="15"/>
      <c r="J8" s="15" t="s">
        <v>5</v>
      </c>
      <c r="K8" s="15"/>
      <c r="L8" s="12" t="s">
        <v>12</v>
      </c>
    </row>
    <row r="9" spans="1:16" x14ac:dyDescent="0.3">
      <c r="B9" s="2" t="s">
        <v>4</v>
      </c>
      <c r="C9" s="2" t="s">
        <v>6</v>
      </c>
      <c r="D9" s="2" t="s">
        <v>7</v>
      </c>
      <c r="E9" s="2" t="s">
        <v>8</v>
      </c>
      <c r="F9" s="2" t="s">
        <v>3</v>
      </c>
      <c r="G9" s="2" t="s">
        <v>2</v>
      </c>
      <c r="H9" s="2" t="s">
        <v>3</v>
      </c>
      <c r="I9" s="2" t="s">
        <v>2</v>
      </c>
      <c r="J9" s="2" t="s">
        <v>3</v>
      </c>
      <c r="K9" s="2" t="s">
        <v>2</v>
      </c>
      <c r="L9" s="13"/>
      <c r="M9" s="1"/>
    </row>
    <row r="10" spans="1:16" ht="15" x14ac:dyDescent="0.25">
      <c r="B10" s="2">
        <v>170</v>
      </c>
      <c r="C10" s="2">
        <v>15</v>
      </c>
      <c r="D10" s="2">
        <f t="shared" ref="D10:D16" si="0">B$10 - (2*$C10)</f>
        <v>140</v>
      </c>
      <c r="E10" s="2">
        <v>12</v>
      </c>
      <c r="F10" s="2">
        <v>185</v>
      </c>
      <c r="G10" s="3">
        <f>F10*0.03937</f>
        <v>7.2834500000000002</v>
      </c>
      <c r="H10" s="2">
        <v>38</v>
      </c>
      <c r="I10" s="3">
        <f>H10*0.03937</f>
        <v>1.4960600000000002</v>
      </c>
      <c r="J10" s="5">
        <f>F10-H10</f>
        <v>147</v>
      </c>
      <c r="K10" s="6">
        <f>J10*0.03937</f>
        <v>5.7873900000000003</v>
      </c>
      <c r="L10" s="2" t="s">
        <v>11</v>
      </c>
      <c r="N10" s="17">
        <f>+(PI()/4)*D10^2*(F10-H10)/1000</f>
        <v>2262.8891883807282</v>
      </c>
      <c r="O10" s="17">
        <f>0.5*(PI()/4)*(F10^2-H10^2)*(F10-H10) / 1000</f>
        <v>1892.341083783384</v>
      </c>
      <c r="P10" s="17">
        <f>+N10+O10</f>
        <v>4155.2302721641117</v>
      </c>
    </row>
    <row r="11" spans="1:16" ht="15" x14ac:dyDescent="0.25">
      <c r="B11" s="2"/>
      <c r="C11" s="2">
        <v>20</v>
      </c>
      <c r="D11" s="2">
        <f t="shared" si="0"/>
        <v>130</v>
      </c>
      <c r="E11" s="2">
        <v>9</v>
      </c>
      <c r="F11" s="2">
        <v>170</v>
      </c>
      <c r="G11" s="3">
        <f t="shared" ref="G11:G16" si="1">F11*0.03937</f>
        <v>6.6929000000000007</v>
      </c>
      <c r="H11" s="2">
        <v>28</v>
      </c>
      <c r="I11" s="3">
        <f t="shared" ref="I11:I16" si="2">H11*0.03937</f>
        <v>1.10236</v>
      </c>
      <c r="J11" s="5">
        <f t="shared" ref="J11:J16" si="3">F11-H11</f>
        <v>142</v>
      </c>
      <c r="K11" s="6">
        <f t="shared" ref="K11:K16" si="4">J11*0.03937</f>
        <v>5.5905400000000007</v>
      </c>
      <c r="L11" s="2" t="s">
        <v>13</v>
      </c>
      <c r="N11" s="17">
        <f t="shared" ref="N11:N30" si="5">+(PI()/4)*D11^2*(F11-H11)/1000</f>
        <v>1884.7985125211965</v>
      </c>
      <c r="O11" s="17">
        <f t="shared" ref="O11:O47" si="6">0.5*(PI()/4)*(F11^2-H11^2)*(F11-H11) / 1000</f>
        <v>1567.8400881078685</v>
      </c>
      <c r="P11" s="17">
        <f t="shared" ref="P11:P30" si="7">+N11+O11</f>
        <v>3452.638600629065</v>
      </c>
    </row>
    <row r="12" spans="1:16" ht="15" x14ac:dyDescent="0.25">
      <c r="B12" s="4"/>
      <c r="C12" s="2">
        <v>25</v>
      </c>
      <c r="D12" s="2">
        <f t="shared" si="0"/>
        <v>120</v>
      </c>
      <c r="E12" s="2">
        <v>7</v>
      </c>
      <c r="F12" s="2">
        <v>180</v>
      </c>
      <c r="G12" s="3">
        <f t="shared" si="1"/>
        <v>7.0866000000000007</v>
      </c>
      <c r="H12" s="2">
        <v>22</v>
      </c>
      <c r="I12" s="3">
        <f t="shared" si="2"/>
        <v>0.86614000000000002</v>
      </c>
      <c r="J12" s="5">
        <f t="shared" si="3"/>
        <v>158</v>
      </c>
      <c r="K12" s="6">
        <f t="shared" si="4"/>
        <v>6.2204600000000001</v>
      </c>
      <c r="L12" s="2" t="s">
        <v>14</v>
      </c>
      <c r="N12" s="17">
        <f t="shared" si="5"/>
        <v>1786.9379013618743</v>
      </c>
      <c r="O12" s="17">
        <f t="shared" si="6"/>
        <v>1980.2746548564439</v>
      </c>
      <c r="P12" s="17">
        <f t="shared" si="7"/>
        <v>3767.2125562183182</v>
      </c>
    </row>
    <row r="13" spans="1:16" ht="15" x14ac:dyDescent="0.25">
      <c r="B13" s="4"/>
      <c r="C13" s="2">
        <v>30</v>
      </c>
      <c r="D13" s="2">
        <f t="shared" si="0"/>
        <v>110</v>
      </c>
      <c r="E13" s="2">
        <v>6</v>
      </c>
      <c r="F13" s="2">
        <v>185</v>
      </c>
      <c r="G13" s="3">
        <f t="shared" si="1"/>
        <v>7.2834500000000002</v>
      </c>
      <c r="H13" s="2">
        <v>19</v>
      </c>
      <c r="I13" s="3">
        <f t="shared" si="2"/>
        <v>0.74803000000000008</v>
      </c>
      <c r="J13" s="2">
        <f t="shared" si="3"/>
        <v>166</v>
      </c>
      <c r="K13" s="3">
        <f t="shared" si="4"/>
        <v>6.5354200000000002</v>
      </c>
      <c r="L13" s="2" t="s">
        <v>15</v>
      </c>
      <c r="M13" s="7"/>
      <c r="N13" s="17">
        <f t="shared" si="5"/>
        <v>1577.5507510001148</v>
      </c>
      <c r="O13" s="17">
        <f t="shared" si="6"/>
        <v>2207.5280426391682</v>
      </c>
      <c r="P13" s="17">
        <f t="shared" si="7"/>
        <v>3785.078793639283</v>
      </c>
    </row>
    <row r="14" spans="1:16" ht="15" x14ac:dyDescent="0.25">
      <c r="B14" s="4"/>
      <c r="C14" s="2">
        <v>35</v>
      </c>
      <c r="D14" s="2">
        <f t="shared" si="0"/>
        <v>100</v>
      </c>
      <c r="E14" s="2">
        <v>5</v>
      </c>
      <c r="F14" s="2">
        <v>180</v>
      </c>
      <c r="G14" s="3">
        <f t="shared" si="1"/>
        <v>7.0866000000000007</v>
      </c>
      <c r="H14" s="2">
        <v>16</v>
      </c>
      <c r="I14" s="3">
        <f t="shared" si="2"/>
        <v>0.62992000000000004</v>
      </c>
      <c r="J14" s="2">
        <f t="shared" si="3"/>
        <v>164</v>
      </c>
      <c r="K14" s="3">
        <f t="shared" si="4"/>
        <v>6.4566800000000004</v>
      </c>
      <c r="L14" s="2" t="s">
        <v>16</v>
      </c>
      <c r="M14" s="7"/>
      <c r="N14" s="17">
        <f t="shared" si="5"/>
        <v>1288.0529879718154</v>
      </c>
      <c r="O14" s="17">
        <f t="shared" si="6"/>
        <v>2070.1587622683014</v>
      </c>
      <c r="P14" s="17">
        <f t="shared" si="7"/>
        <v>3358.211750240117</v>
      </c>
    </row>
    <row r="15" spans="1:16" ht="15" x14ac:dyDescent="0.25">
      <c r="B15" s="4"/>
      <c r="C15" s="2">
        <v>40</v>
      </c>
      <c r="D15" s="2">
        <f t="shared" si="0"/>
        <v>90</v>
      </c>
      <c r="E15" s="2">
        <v>5</v>
      </c>
      <c r="F15" s="2">
        <v>210</v>
      </c>
      <c r="G15" s="3">
        <f t="shared" si="1"/>
        <v>8.2676999999999996</v>
      </c>
      <c r="H15" s="2">
        <v>16</v>
      </c>
      <c r="I15" s="3">
        <f t="shared" si="2"/>
        <v>0.62992000000000004</v>
      </c>
      <c r="J15" s="2">
        <f t="shared" si="3"/>
        <v>194</v>
      </c>
      <c r="K15" s="3">
        <f t="shared" si="4"/>
        <v>7.6377800000000002</v>
      </c>
      <c r="L15" s="2" t="s">
        <v>17</v>
      </c>
      <c r="N15" s="17">
        <f t="shared" si="5"/>
        <v>1234.1746739627501</v>
      </c>
      <c r="O15" s="17">
        <f t="shared" si="6"/>
        <v>3340.1947163717787</v>
      </c>
      <c r="P15" s="17">
        <f t="shared" si="7"/>
        <v>4574.3693903345284</v>
      </c>
    </row>
    <row r="16" spans="1:16" ht="15" x14ac:dyDescent="0.25">
      <c r="B16" s="4"/>
      <c r="C16" s="2">
        <v>45</v>
      </c>
      <c r="D16" s="2">
        <f t="shared" si="0"/>
        <v>80</v>
      </c>
      <c r="E16" s="2">
        <v>4</v>
      </c>
      <c r="F16" s="2">
        <v>185</v>
      </c>
      <c r="G16" s="3">
        <f t="shared" si="1"/>
        <v>7.2834500000000002</v>
      </c>
      <c r="H16" s="2">
        <v>13</v>
      </c>
      <c r="I16" s="3">
        <f t="shared" si="2"/>
        <v>0.51180999999999999</v>
      </c>
      <c r="J16" s="2">
        <f t="shared" si="3"/>
        <v>172</v>
      </c>
      <c r="K16" s="3">
        <f t="shared" si="4"/>
        <v>6.7716400000000005</v>
      </c>
      <c r="L16" s="2" t="s">
        <v>18</v>
      </c>
      <c r="N16" s="17">
        <f t="shared" si="5"/>
        <v>864.56629826791107</v>
      </c>
      <c r="O16" s="17">
        <f t="shared" si="6"/>
        <v>2300.2867073290608</v>
      </c>
      <c r="P16" s="17">
        <f t="shared" si="7"/>
        <v>3164.8530055969718</v>
      </c>
    </row>
    <row r="17" spans="2:16" ht="15" x14ac:dyDescent="0.25">
      <c r="B17" s="4"/>
      <c r="C17" s="4"/>
      <c r="D17" s="4"/>
      <c r="E17" s="2"/>
      <c r="F17" s="4"/>
      <c r="G17" s="4"/>
      <c r="H17" s="4"/>
      <c r="I17" s="4"/>
      <c r="J17" s="4"/>
      <c r="K17" s="4"/>
      <c r="L17" s="2"/>
      <c r="N17" s="17"/>
      <c r="O17" s="17"/>
      <c r="P17" s="17"/>
    </row>
    <row r="18" spans="2:16" x14ac:dyDescent="0.3">
      <c r="N18" s="17"/>
      <c r="O18" s="17"/>
      <c r="P18" s="17"/>
    </row>
    <row r="19" spans="2:16" ht="15" x14ac:dyDescent="0.25">
      <c r="C19" s="1" t="s">
        <v>2</v>
      </c>
      <c r="D19" s="1" t="s">
        <v>3</v>
      </c>
      <c r="N19" s="17"/>
      <c r="O19" s="17"/>
      <c r="P19" s="17"/>
    </row>
    <row r="20" spans="2:16" ht="15" x14ac:dyDescent="0.25">
      <c r="B20" s="1" t="s">
        <v>4</v>
      </c>
      <c r="C20" s="1">
        <v>6.49</v>
      </c>
      <c r="D20" s="1">
        <v>165</v>
      </c>
      <c r="N20" s="17"/>
      <c r="O20" s="17"/>
      <c r="P20" s="17"/>
    </row>
    <row r="21" spans="2:16" ht="28.8" x14ac:dyDescent="0.3">
      <c r="B21" s="1" t="s">
        <v>5</v>
      </c>
      <c r="C21" s="1">
        <v>6.5</v>
      </c>
      <c r="D21" s="1">
        <v>165</v>
      </c>
      <c r="N21" s="16" t="s">
        <v>31</v>
      </c>
      <c r="O21" s="16" t="s">
        <v>32</v>
      </c>
      <c r="P21" s="16" t="s">
        <v>33</v>
      </c>
    </row>
    <row r="22" spans="2:16" x14ac:dyDescent="0.3">
      <c r="B22" s="1"/>
      <c r="C22" s="1"/>
      <c r="D22" s="1"/>
      <c r="F22" s="15" t="s">
        <v>9</v>
      </c>
      <c r="G22" s="15"/>
      <c r="H22" s="15" t="s">
        <v>10</v>
      </c>
      <c r="I22" s="15"/>
      <c r="J22" s="15" t="s">
        <v>5</v>
      </c>
      <c r="K22" s="15"/>
      <c r="L22" s="14" t="s">
        <v>12</v>
      </c>
      <c r="N22" s="17"/>
      <c r="O22" s="17"/>
      <c r="P22" s="17"/>
    </row>
    <row r="23" spans="2:16" x14ac:dyDescent="0.3">
      <c r="B23" s="2" t="s">
        <v>4</v>
      </c>
      <c r="C23" s="2" t="s">
        <v>6</v>
      </c>
      <c r="D23" s="2" t="s">
        <v>7</v>
      </c>
      <c r="E23" s="2" t="s">
        <v>8</v>
      </c>
      <c r="F23" s="2" t="s">
        <v>3</v>
      </c>
      <c r="G23" s="2" t="s">
        <v>2</v>
      </c>
      <c r="H23" s="2" t="s">
        <v>3</v>
      </c>
      <c r="I23" s="2" t="s">
        <v>2</v>
      </c>
      <c r="J23" s="2" t="s">
        <v>3</v>
      </c>
      <c r="K23" s="2" t="s">
        <v>2</v>
      </c>
      <c r="L23" s="14"/>
      <c r="N23" s="17"/>
      <c r="O23" s="17"/>
      <c r="P23" s="17"/>
    </row>
    <row r="24" spans="2:16" ht="15" x14ac:dyDescent="0.25">
      <c r="B24" s="2">
        <v>165</v>
      </c>
      <c r="C24" s="2">
        <v>15</v>
      </c>
      <c r="D24" s="2">
        <f>B$24 - (2*$C24)</f>
        <v>135</v>
      </c>
      <c r="E24" s="2">
        <v>12</v>
      </c>
      <c r="F24" s="2">
        <v>185</v>
      </c>
      <c r="G24" s="3">
        <f>F24*0.03937</f>
        <v>7.2834500000000002</v>
      </c>
      <c r="H24" s="2">
        <v>38</v>
      </c>
      <c r="I24" s="3">
        <f>H24*0.03937</f>
        <v>1.4960600000000002</v>
      </c>
      <c r="J24" s="5">
        <f>F24-H24</f>
        <v>147</v>
      </c>
      <c r="K24" s="6">
        <f>J24*0.03937</f>
        <v>5.7873900000000003</v>
      </c>
      <c r="L24" s="2" t="s">
        <v>19</v>
      </c>
      <c r="N24" s="17">
        <f t="shared" si="5"/>
        <v>2104.1405846040188</v>
      </c>
      <c r="O24" s="17">
        <f t="shared" si="6"/>
        <v>1892.341083783384</v>
      </c>
      <c r="P24" s="17">
        <f t="shared" si="7"/>
        <v>3996.4816683874028</v>
      </c>
    </row>
    <row r="25" spans="2:16" ht="15" x14ac:dyDescent="0.25">
      <c r="B25" s="2"/>
      <c r="C25" s="2">
        <v>20</v>
      </c>
      <c r="D25" s="2">
        <f>B$24 - (2*$C25)</f>
        <v>125</v>
      </c>
      <c r="E25" s="2">
        <v>9</v>
      </c>
      <c r="F25" s="2">
        <v>185</v>
      </c>
      <c r="G25" s="3">
        <f t="shared" ref="G25:G30" si="8">F25*0.03937</f>
        <v>7.2834500000000002</v>
      </c>
      <c r="H25" s="2">
        <v>28</v>
      </c>
      <c r="I25" s="3">
        <f t="shared" ref="I25:I30" si="9">H25*0.03937</f>
        <v>1.10236</v>
      </c>
      <c r="J25" s="5">
        <f t="shared" ref="J25:J30" si="10">F25-H25</f>
        <v>157</v>
      </c>
      <c r="K25" s="6">
        <f t="shared" ref="K25:K30" si="11">J25*0.03937</f>
        <v>6.1810900000000002</v>
      </c>
      <c r="L25" s="2" t="s">
        <v>20</v>
      </c>
      <c r="N25" s="17">
        <f t="shared" si="5"/>
        <v>1926.6798695843652</v>
      </c>
      <c r="O25" s="17">
        <f t="shared" si="6"/>
        <v>2061.7632486006642</v>
      </c>
      <c r="P25" s="17">
        <f t="shared" si="7"/>
        <v>3988.4431181850296</v>
      </c>
    </row>
    <row r="26" spans="2:16" ht="15" x14ac:dyDescent="0.25">
      <c r="B26" s="4"/>
      <c r="C26" s="2">
        <v>25</v>
      </c>
      <c r="D26" s="2">
        <f t="shared" ref="D26:D30" si="12">B$24 - (2*$C26)</f>
        <v>115</v>
      </c>
      <c r="E26" s="2">
        <v>7</v>
      </c>
      <c r="F26" s="2">
        <v>180</v>
      </c>
      <c r="G26" s="3">
        <f t="shared" si="8"/>
        <v>7.0866000000000007</v>
      </c>
      <c r="H26" s="2">
        <v>22</v>
      </c>
      <c r="I26" s="3">
        <f t="shared" si="9"/>
        <v>0.86614000000000002</v>
      </c>
      <c r="J26" s="5">
        <f t="shared" si="10"/>
        <v>158</v>
      </c>
      <c r="K26" s="6">
        <f t="shared" si="11"/>
        <v>6.2204600000000001</v>
      </c>
      <c r="L26" s="2" t="s">
        <v>21</v>
      </c>
      <c r="N26" s="17">
        <f t="shared" si="5"/>
        <v>1641.1287323271381</v>
      </c>
      <c r="O26" s="17">
        <f t="shared" si="6"/>
        <v>1980.2746548564439</v>
      </c>
      <c r="P26" s="17">
        <f t="shared" si="7"/>
        <v>3621.4033871835818</v>
      </c>
    </row>
    <row r="27" spans="2:16" ht="15" x14ac:dyDescent="0.25">
      <c r="B27" s="4"/>
      <c r="C27" s="2">
        <v>30</v>
      </c>
      <c r="D27" s="2">
        <f t="shared" si="12"/>
        <v>105</v>
      </c>
      <c r="E27" s="2">
        <v>6</v>
      </c>
      <c r="F27" s="2">
        <v>185</v>
      </c>
      <c r="G27" s="3">
        <f t="shared" si="8"/>
        <v>7.2834500000000002</v>
      </c>
      <c r="H27" s="2">
        <v>19</v>
      </c>
      <c r="I27" s="3">
        <f t="shared" si="9"/>
        <v>0.74803000000000008</v>
      </c>
      <c r="J27" s="2">
        <f t="shared" si="10"/>
        <v>166</v>
      </c>
      <c r="K27" s="3">
        <f t="shared" si="11"/>
        <v>6.5354200000000002</v>
      </c>
      <c r="L27" s="2" t="s">
        <v>22</v>
      </c>
      <c r="N27" s="17">
        <f t="shared" si="5"/>
        <v>1437.39644874184</v>
      </c>
      <c r="O27" s="17">
        <f t="shared" si="6"/>
        <v>2207.5280426391682</v>
      </c>
      <c r="P27" s="17">
        <f t="shared" si="7"/>
        <v>3644.924491381008</v>
      </c>
    </row>
    <row r="28" spans="2:16" ht="15" x14ac:dyDescent="0.25">
      <c r="B28" s="4"/>
      <c r="C28" s="2">
        <v>35</v>
      </c>
      <c r="D28" s="2">
        <f t="shared" si="12"/>
        <v>95</v>
      </c>
      <c r="E28" s="2">
        <v>5</v>
      </c>
      <c r="F28" s="2">
        <v>180</v>
      </c>
      <c r="G28" s="3">
        <f t="shared" si="8"/>
        <v>7.0866000000000007</v>
      </c>
      <c r="H28" s="2">
        <v>16</v>
      </c>
      <c r="I28" s="3">
        <f t="shared" si="9"/>
        <v>0.62992000000000004</v>
      </c>
      <c r="J28" s="2">
        <f t="shared" si="10"/>
        <v>164</v>
      </c>
      <c r="K28" s="3">
        <f t="shared" si="11"/>
        <v>6.4566800000000004</v>
      </c>
      <c r="L28" s="2" t="s">
        <v>23</v>
      </c>
      <c r="N28" s="17">
        <f t="shared" si="5"/>
        <v>1162.4678216445632</v>
      </c>
      <c r="O28" s="17">
        <f t="shared" si="6"/>
        <v>2070.1587622683014</v>
      </c>
      <c r="P28" s="17">
        <f t="shared" si="7"/>
        <v>3232.6265839128646</v>
      </c>
    </row>
    <row r="29" spans="2:16" ht="15" x14ac:dyDescent="0.25">
      <c r="B29" s="4"/>
      <c r="C29" s="2">
        <v>40</v>
      </c>
      <c r="D29" s="2">
        <f t="shared" si="12"/>
        <v>85</v>
      </c>
      <c r="E29" s="2">
        <v>5</v>
      </c>
      <c r="F29" s="2">
        <v>210</v>
      </c>
      <c r="G29" s="3">
        <f t="shared" si="8"/>
        <v>8.2676999999999996</v>
      </c>
      <c r="H29" s="2">
        <v>16</v>
      </c>
      <c r="I29" s="3">
        <f t="shared" si="9"/>
        <v>0.62992000000000004</v>
      </c>
      <c r="J29" s="2">
        <f t="shared" si="10"/>
        <v>194</v>
      </c>
      <c r="K29" s="3">
        <f t="shared" si="11"/>
        <v>7.6377800000000002</v>
      </c>
      <c r="L29" s="2" t="s">
        <v>24</v>
      </c>
      <c r="N29" s="17">
        <f t="shared" si="5"/>
        <v>1100.8533357260335</v>
      </c>
      <c r="O29" s="17">
        <f t="shared" si="6"/>
        <v>3340.1947163717787</v>
      </c>
      <c r="P29" s="17">
        <f t="shared" si="7"/>
        <v>4441.0480520978126</v>
      </c>
    </row>
    <row r="30" spans="2:16" ht="15" x14ac:dyDescent="0.25">
      <c r="B30" s="4"/>
      <c r="C30" s="2">
        <v>45</v>
      </c>
      <c r="D30" s="2">
        <f t="shared" si="12"/>
        <v>75</v>
      </c>
      <c r="E30" s="2">
        <v>4</v>
      </c>
      <c r="F30" s="2">
        <v>185</v>
      </c>
      <c r="G30" s="3">
        <f t="shared" si="8"/>
        <v>7.2834500000000002</v>
      </c>
      <c r="H30" s="2">
        <v>13</v>
      </c>
      <c r="I30" s="3">
        <f t="shared" si="9"/>
        <v>0.51180999999999999</v>
      </c>
      <c r="J30" s="2">
        <f t="shared" si="10"/>
        <v>172</v>
      </c>
      <c r="K30" s="3">
        <f t="shared" si="11"/>
        <v>6.7716400000000005</v>
      </c>
      <c r="L30" s="2" t="s">
        <v>25</v>
      </c>
      <c r="N30" s="17">
        <f t="shared" si="5"/>
        <v>759.87272308703132</v>
      </c>
      <c r="O30" s="17">
        <f t="shared" si="6"/>
        <v>2300.2867073290608</v>
      </c>
      <c r="P30" s="17">
        <f t="shared" si="7"/>
        <v>3060.1594304160922</v>
      </c>
    </row>
    <row r="31" spans="2:16" ht="15" x14ac:dyDescent="0.25">
      <c r="B31" s="4"/>
      <c r="C31" s="4"/>
      <c r="D31" s="4"/>
      <c r="E31" s="2"/>
      <c r="F31" s="4"/>
      <c r="G31" s="4"/>
      <c r="H31" s="4"/>
      <c r="I31" s="4"/>
      <c r="J31" s="4"/>
      <c r="K31" s="4"/>
      <c r="L31" s="2"/>
      <c r="N31" s="17"/>
      <c r="O31" s="17"/>
      <c r="P31" s="17"/>
    </row>
    <row r="32" spans="2:16" x14ac:dyDescent="0.3">
      <c r="O32" s="17"/>
    </row>
    <row r="33" spans="2:16" ht="15" x14ac:dyDescent="0.25">
      <c r="E33" s="8" t="str">
        <f ca="1">CELL("filename",A4)</f>
        <v>Q:\COTS Equipment\Centryco\[InsideBellowsCentrycoSpreadSheet.xlsx]Sheet1</v>
      </c>
      <c r="O33" s="17"/>
    </row>
    <row r="34" spans="2:16" x14ac:dyDescent="0.3">
      <c r="O34" s="17"/>
    </row>
    <row r="35" spans="2:16" x14ac:dyDescent="0.3">
      <c r="B35" t="s">
        <v>34</v>
      </c>
      <c r="O35" s="17"/>
    </row>
    <row r="36" spans="2:16" x14ac:dyDescent="0.3">
      <c r="C36" s="1" t="s">
        <v>2</v>
      </c>
      <c r="D36" s="1" t="s">
        <v>3</v>
      </c>
      <c r="F36" s="1"/>
      <c r="L36"/>
      <c r="M36" s="1"/>
      <c r="O36" s="17"/>
    </row>
    <row r="37" spans="2:16" x14ac:dyDescent="0.3">
      <c r="B37" s="1" t="s">
        <v>4</v>
      </c>
      <c r="C37" s="18">
        <f>+D37/25.4</f>
        <v>6.2992125984251972</v>
      </c>
      <c r="D37" s="1">
        <v>160</v>
      </c>
      <c r="F37" s="1"/>
      <c r="L37"/>
      <c r="M37" s="1"/>
      <c r="O37" s="17"/>
    </row>
    <row r="38" spans="2:16" ht="28.8" x14ac:dyDescent="0.3">
      <c r="B38" s="1" t="s">
        <v>5</v>
      </c>
      <c r="C38" s="18">
        <f>+D38/25.4</f>
        <v>6.4960629921259843</v>
      </c>
      <c r="D38" s="1">
        <v>165</v>
      </c>
      <c r="F38" s="1"/>
      <c r="L38"/>
      <c r="M38" s="1"/>
      <c r="N38" s="16" t="s">
        <v>31</v>
      </c>
      <c r="O38" s="16" t="s">
        <v>32</v>
      </c>
      <c r="P38" s="16" t="s">
        <v>33</v>
      </c>
    </row>
    <row r="39" spans="2:16" x14ac:dyDescent="0.3">
      <c r="B39" s="1"/>
      <c r="C39" s="1"/>
      <c r="D39" s="1"/>
      <c r="F39" s="15" t="s">
        <v>9</v>
      </c>
      <c r="G39" s="15"/>
      <c r="H39" s="15" t="s">
        <v>10</v>
      </c>
      <c r="I39" s="15"/>
      <c r="J39" s="15" t="s">
        <v>5</v>
      </c>
      <c r="K39" s="15"/>
      <c r="L39" s="14" t="s">
        <v>12</v>
      </c>
      <c r="N39" s="17"/>
      <c r="O39" s="17"/>
      <c r="P39" s="17"/>
    </row>
    <row r="40" spans="2:16" x14ac:dyDescent="0.3">
      <c r="B40" s="11" t="s">
        <v>4</v>
      </c>
      <c r="C40" s="11" t="s">
        <v>6</v>
      </c>
      <c r="D40" s="11" t="s">
        <v>7</v>
      </c>
      <c r="E40" s="11" t="s">
        <v>8</v>
      </c>
      <c r="F40" s="11" t="s">
        <v>3</v>
      </c>
      <c r="G40" s="11" t="s">
        <v>2</v>
      </c>
      <c r="H40" s="11" t="s">
        <v>3</v>
      </c>
      <c r="I40" s="11" t="s">
        <v>2</v>
      </c>
      <c r="J40" s="11" t="s">
        <v>3</v>
      </c>
      <c r="K40" s="11" t="s">
        <v>2</v>
      </c>
      <c r="L40" s="14"/>
      <c r="N40" s="17"/>
      <c r="O40" s="17"/>
      <c r="P40" s="17"/>
    </row>
    <row r="41" spans="2:16" x14ac:dyDescent="0.3">
      <c r="B41" s="11">
        <f>+D37</f>
        <v>160</v>
      </c>
      <c r="C41" s="11">
        <v>15</v>
      </c>
      <c r="D41" s="11">
        <f>B$41 - (2*$C41)</f>
        <v>130</v>
      </c>
      <c r="E41" s="11">
        <v>12</v>
      </c>
      <c r="F41" s="11">
        <v>185</v>
      </c>
      <c r="G41" s="3">
        <f>F41*0.03937</f>
        <v>7.2834500000000002</v>
      </c>
      <c r="H41" s="11">
        <v>38</v>
      </c>
      <c r="I41" s="3">
        <f>H41*0.03937</f>
        <v>1.4960600000000002</v>
      </c>
      <c r="J41" s="5">
        <f>F41-H41</f>
        <v>147</v>
      </c>
      <c r="K41" s="6">
        <f>J41*0.03937</f>
        <v>5.7873900000000003</v>
      </c>
      <c r="L41" s="11" t="s">
        <v>19</v>
      </c>
      <c r="N41" s="17">
        <f t="shared" ref="N41:N48" si="13">+(PI()/4)*D41^2*(F41-H41)/1000</f>
        <v>1951.1646573282808</v>
      </c>
      <c r="O41" s="17">
        <f t="shared" si="6"/>
        <v>1892.341083783384</v>
      </c>
      <c r="P41" s="17">
        <f t="shared" ref="P41:P47" si="14">+N41+O41</f>
        <v>3843.505741111665</v>
      </c>
    </row>
    <row r="42" spans="2:16" x14ac:dyDescent="0.3">
      <c r="B42" s="11"/>
      <c r="C42" s="11">
        <v>20</v>
      </c>
      <c r="D42" s="11">
        <f t="shared" ref="D42:D47" si="15">B$41 - (2*$C42)</f>
        <v>120</v>
      </c>
      <c r="E42" s="11">
        <v>9</v>
      </c>
      <c r="F42" s="11">
        <v>185</v>
      </c>
      <c r="G42" s="3">
        <f t="shared" ref="G42:G47" si="16">F42*0.03937</f>
        <v>7.2834500000000002</v>
      </c>
      <c r="H42" s="11">
        <v>28</v>
      </c>
      <c r="I42" s="3">
        <f t="shared" ref="I42:I47" si="17">H42*0.03937</f>
        <v>1.10236</v>
      </c>
      <c r="J42" s="5">
        <f t="shared" ref="J42:J47" si="18">F42-H42</f>
        <v>157</v>
      </c>
      <c r="K42" s="6">
        <f t="shared" ref="K42:K47" si="19">J42*0.03937</f>
        <v>6.1810900000000002</v>
      </c>
      <c r="L42" s="11" t="s">
        <v>20</v>
      </c>
      <c r="N42" s="17">
        <f t="shared" si="13"/>
        <v>1775.628167808951</v>
      </c>
      <c r="O42" s="17">
        <f t="shared" si="6"/>
        <v>2061.7632486006642</v>
      </c>
      <c r="P42" s="17">
        <f t="shared" si="14"/>
        <v>3837.391416409615</v>
      </c>
    </row>
    <row r="43" spans="2:16" x14ac:dyDescent="0.3">
      <c r="B43" s="4"/>
      <c r="C43" s="11">
        <v>25</v>
      </c>
      <c r="D43" s="11">
        <f t="shared" si="15"/>
        <v>110</v>
      </c>
      <c r="E43" s="11">
        <v>7</v>
      </c>
      <c r="F43" s="11">
        <v>180</v>
      </c>
      <c r="G43" s="3">
        <f t="shared" si="16"/>
        <v>7.0866000000000007</v>
      </c>
      <c r="H43" s="11">
        <v>22</v>
      </c>
      <c r="I43" s="3">
        <f t="shared" si="17"/>
        <v>0.86614000000000002</v>
      </c>
      <c r="J43" s="5">
        <f t="shared" si="18"/>
        <v>158</v>
      </c>
      <c r="K43" s="6">
        <f t="shared" si="19"/>
        <v>6.2204600000000001</v>
      </c>
      <c r="L43" s="11" t="s">
        <v>21</v>
      </c>
      <c r="N43" s="17">
        <f t="shared" si="13"/>
        <v>1501.5242087832416</v>
      </c>
      <c r="O43" s="17">
        <f t="shared" si="6"/>
        <v>1980.2746548564439</v>
      </c>
      <c r="P43" s="17">
        <f t="shared" si="14"/>
        <v>3481.7988636396858</v>
      </c>
    </row>
    <row r="44" spans="2:16" x14ac:dyDescent="0.3">
      <c r="B44" s="4"/>
      <c r="C44" s="11">
        <v>30</v>
      </c>
      <c r="D44" s="11">
        <f t="shared" si="15"/>
        <v>100</v>
      </c>
      <c r="E44" s="11">
        <v>6</v>
      </c>
      <c r="F44" s="11">
        <v>185</v>
      </c>
      <c r="G44" s="3">
        <f t="shared" si="16"/>
        <v>7.2834500000000002</v>
      </c>
      <c r="H44" s="11">
        <v>19</v>
      </c>
      <c r="I44" s="3">
        <f t="shared" si="17"/>
        <v>0.74803000000000008</v>
      </c>
      <c r="J44" s="11">
        <f t="shared" si="18"/>
        <v>166</v>
      </c>
      <c r="K44" s="3">
        <f t="shared" si="19"/>
        <v>6.5354200000000002</v>
      </c>
      <c r="L44" s="11" t="s">
        <v>22</v>
      </c>
      <c r="N44" s="17">
        <f t="shared" si="13"/>
        <v>1303.7609512397642</v>
      </c>
      <c r="O44" s="17">
        <f t="shared" si="6"/>
        <v>2207.5280426391682</v>
      </c>
      <c r="P44" s="17">
        <f t="shared" si="14"/>
        <v>3511.2889938789322</v>
      </c>
    </row>
    <row r="45" spans="2:16" x14ac:dyDescent="0.3">
      <c r="B45" s="4"/>
      <c r="C45" s="11">
        <v>35</v>
      </c>
      <c r="D45" s="11">
        <f t="shared" si="15"/>
        <v>90</v>
      </c>
      <c r="E45" s="11">
        <v>5</v>
      </c>
      <c r="F45" s="11">
        <v>180</v>
      </c>
      <c r="G45" s="3">
        <f t="shared" si="16"/>
        <v>7.0866000000000007</v>
      </c>
      <c r="H45" s="11">
        <v>16</v>
      </c>
      <c r="I45" s="3">
        <f t="shared" si="17"/>
        <v>0.62992000000000004</v>
      </c>
      <c r="J45" s="11">
        <f t="shared" si="18"/>
        <v>164</v>
      </c>
      <c r="K45" s="3">
        <f t="shared" si="19"/>
        <v>6.4566800000000004</v>
      </c>
      <c r="L45" s="11" t="s">
        <v>23</v>
      </c>
      <c r="N45" s="17">
        <f t="shared" si="13"/>
        <v>1043.3229202571702</v>
      </c>
      <c r="O45" s="17">
        <f t="shared" si="6"/>
        <v>2070.1587622683014</v>
      </c>
      <c r="P45" s="17">
        <f t="shared" si="14"/>
        <v>3113.4816825254716</v>
      </c>
    </row>
    <row r="46" spans="2:16" x14ac:dyDescent="0.3">
      <c r="B46" s="4"/>
      <c r="C46" s="11">
        <v>40</v>
      </c>
      <c r="D46" s="11">
        <f t="shared" si="15"/>
        <v>80</v>
      </c>
      <c r="E46" s="11">
        <v>5</v>
      </c>
      <c r="F46" s="11">
        <v>210</v>
      </c>
      <c r="G46" s="3">
        <f t="shared" si="16"/>
        <v>8.2676999999999996</v>
      </c>
      <c r="H46" s="11">
        <v>16</v>
      </c>
      <c r="I46" s="3">
        <f t="shared" si="17"/>
        <v>0.62992000000000004</v>
      </c>
      <c r="J46" s="11">
        <f t="shared" si="18"/>
        <v>194</v>
      </c>
      <c r="K46" s="3">
        <f t="shared" si="19"/>
        <v>7.6377800000000002</v>
      </c>
      <c r="L46" s="11" t="s">
        <v>24</v>
      </c>
      <c r="N46" s="17">
        <f t="shared" si="13"/>
        <v>975.15035967427173</v>
      </c>
      <c r="O46" s="17">
        <f t="shared" si="6"/>
        <v>3340.1947163717787</v>
      </c>
      <c r="P46" s="17">
        <f t="shared" si="14"/>
        <v>4315.3450760460501</v>
      </c>
    </row>
    <row r="47" spans="2:16" x14ac:dyDescent="0.3">
      <c r="B47" s="4"/>
      <c r="C47" s="11">
        <v>45</v>
      </c>
      <c r="D47" s="11">
        <f t="shared" si="15"/>
        <v>70</v>
      </c>
      <c r="E47" s="11">
        <v>4</v>
      </c>
      <c r="F47" s="11">
        <v>185</v>
      </c>
      <c r="G47" s="3">
        <f t="shared" si="16"/>
        <v>7.2834500000000002</v>
      </c>
      <c r="H47" s="11">
        <v>13</v>
      </c>
      <c r="I47" s="3">
        <f t="shared" si="17"/>
        <v>0.51180999999999999</v>
      </c>
      <c r="J47" s="11">
        <f t="shared" si="18"/>
        <v>172</v>
      </c>
      <c r="K47" s="3">
        <f t="shared" si="19"/>
        <v>6.7716400000000005</v>
      </c>
      <c r="L47" s="11" t="s">
        <v>25</v>
      </c>
      <c r="N47" s="17">
        <f t="shared" si="13"/>
        <v>661.93357211136947</v>
      </c>
      <c r="O47" s="17">
        <f t="shared" si="6"/>
        <v>2300.2867073290608</v>
      </c>
      <c r="P47" s="17">
        <f t="shared" si="14"/>
        <v>2962.2202794404302</v>
      </c>
    </row>
    <row r="48" spans="2:16" x14ac:dyDescent="0.3">
      <c r="B48" s="4"/>
      <c r="C48" s="4"/>
      <c r="D48" s="4"/>
      <c r="E48" s="11"/>
      <c r="F48" s="4"/>
      <c r="G48" s="4"/>
      <c r="H48" s="4"/>
      <c r="I48" s="4"/>
      <c r="J48" s="4"/>
      <c r="K48" s="4"/>
      <c r="L48" s="11"/>
      <c r="N48" s="17"/>
      <c r="O48" s="17"/>
      <c r="P48" s="17"/>
    </row>
    <row r="51" spans="2:16" x14ac:dyDescent="0.3">
      <c r="B51" t="s">
        <v>35</v>
      </c>
      <c r="O51" s="17"/>
    </row>
    <row r="52" spans="2:16" x14ac:dyDescent="0.3">
      <c r="C52" s="1" t="s">
        <v>2</v>
      </c>
      <c r="D52" s="1" t="s">
        <v>3</v>
      </c>
      <c r="F52" s="1"/>
      <c r="L52"/>
      <c r="M52" s="1"/>
      <c r="O52" s="17"/>
    </row>
    <row r="53" spans="2:16" x14ac:dyDescent="0.3">
      <c r="B53" s="1" t="s">
        <v>4</v>
      </c>
      <c r="C53" s="18">
        <f>+D53/25.4</f>
        <v>6.1023622047244102</v>
      </c>
      <c r="D53" s="1">
        <v>155</v>
      </c>
      <c r="F53" s="1"/>
      <c r="L53"/>
      <c r="M53" s="1"/>
      <c r="O53" s="17"/>
    </row>
    <row r="54" spans="2:16" ht="28.8" x14ac:dyDescent="0.3">
      <c r="B54" s="1" t="s">
        <v>5</v>
      </c>
      <c r="C54" s="18">
        <f>+D54/25.4</f>
        <v>6.4960629921259843</v>
      </c>
      <c r="D54" s="1">
        <v>165</v>
      </c>
      <c r="F54" s="1"/>
      <c r="L54"/>
      <c r="M54" s="1"/>
      <c r="N54" s="16" t="s">
        <v>31</v>
      </c>
      <c r="O54" s="16" t="s">
        <v>32</v>
      </c>
      <c r="P54" s="16" t="s">
        <v>33</v>
      </c>
    </row>
    <row r="55" spans="2:16" x14ac:dyDescent="0.3">
      <c r="B55" s="1"/>
      <c r="C55" s="1"/>
      <c r="D55" s="1"/>
      <c r="F55" s="15" t="s">
        <v>9</v>
      </c>
      <c r="G55" s="15"/>
      <c r="H55" s="15" t="s">
        <v>10</v>
      </c>
      <c r="I55" s="15"/>
      <c r="J55" s="15" t="s">
        <v>5</v>
      </c>
      <c r="K55" s="15"/>
      <c r="L55" s="14" t="s">
        <v>12</v>
      </c>
      <c r="N55" s="17"/>
      <c r="O55" s="17"/>
      <c r="P55" s="17"/>
    </row>
    <row r="56" spans="2:16" x14ac:dyDescent="0.3">
      <c r="B56" s="11" t="s">
        <v>4</v>
      </c>
      <c r="C56" s="11" t="s">
        <v>6</v>
      </c>
      <c r="D56" s="11" t="s">
        <v>7</v>
      </c>
      <c r="E56" s="11" t="s">
        <v>8</v>
      </c>
      <c r="F56" s="11" t="s">
        <v>3</v>
      </c>
      <c r="G56" s="11" t="s">
        <v>2</v>
      </c>
      <c r="H56" s="11" t="s">
        <v>3</v>
      </c>
      <c r="I56" s="11" t="s">
        <v>2</v>
      </c>
      <c r="J56" s="11" t="s">
        <v>3</v>
      </c>
      <c r="K56" s="11" t="s">
        <v>2</v>
      </c>
      <c r="L56" s="14"/>
      <c r="N56" s="17"/>
      <c r="O56" s="17"/>
      <c r="P56" s="17"/>
    </row>
    <row r="57" spans="2:16" x14ac:dyDescent="0.3">
      <c r="B57" s="11">
        <f>+D53</f>
        <v>155</v>
      </c>
      <c r="C57" s="11">
        <v>15</v>
      </c>
      <c r="D57" s="11">
        <f>B$57 - (2*$C57)</f>
        <v>125</v>
      </c>
      <c r="E57" s="11">
        <v>12</v>
      </c>
      <c r="F57" s="11">
        <v>185</v>
      </c>
      <c r="G57" s="3">
        <f>F57*0.03937</f>
        <v>7.2834500000000002</v>
      </c>
      <c r="H57" s="11">
        <v>38</v>
      </c>
      <c r="I57" s="3">
        <f>H57*0.03937</f>
        <v>1.4960600000000002</v>
      </c>
      <c r="J57" s="5">
        <f>F57-H57</f>
        <v>147</v>
      </c>
      <c r="K57" s="6">
        <f>J57*0.03937</f>
        <v>5.7873900000000003</v>
      </c>
      <c r="L57" s="11" t="s">
        <v>19</v>
      </c>
      <c r="N57" s="17">
        <f>+(PI()/4)*D57^2*(F57-H57)/1000</f>
        <v>1803.9614065535141</v>
      </c>
      <c r="O57" s="17">
        <f t="shared" ref="O57:O64" si="20">0.5*(PI()/4)*(F57^2-H57^2)*(F57-H57) / 1000</f>
        <v>1892.341083783384</v>
      </c>
      <c r="P57" s="17">
        <f t="shared" ref="P57:P63" si="21">+N57+O57</f>
        <v>3696.3024903368978</v>
      </c>
    </row>
    <row r="58" spans="2:16" x14ac:dyDescent="0.3">
      <c r="B58" s="11"/>
      <c r="C58" s="11">
        <v>20</v>
      </c>
      <c r="D58" s="11">
        <f t="shared" ref="D58:D63" si="22">B$57 - (2*$C58)</f>
        <v>115</v>
      </c>
      <c r="E58" s="11">
        <v>9</v>
      </c>
      <c r="F58" s="11">
        <v>185</v>
      </c>
      <c r="G58" s="3">
        <f t="shared" ref="G58:G63" si="23">F58*0.03937</f>
        <v>7.2834500000000002</v>
      </c>
      <c r="H58" s="11">
        <v>28</v>
      </c>
      <c r="I58" s="3">
        <f t="shared" ref="I58:I63" si="24">H58*0.03937</f>
        <v>1.10236</v>
      </c>
      <c r="J58" s="5">
        <f t="shared" ref="J58:J63" si="25">F58-H58</f>
        <v>157</v>
      </c>
      <c r="K58" s="6">
        <f t="shared" ref="K58:K63" si="26">J58*0.03937</f>
        <v>6.1810900000000002</v>
      </c>
      <c r="L58" s="11" t="s">
        <v>20</v>
      </c>
      <c r="N58" s="17">
        <f t="shared" ref="N57:N64" si="27">+(PI()/4)*D58^2*(F58-H58)/1000</f>
        <v>1630.7418416162068</v>
      </c>
      <c r="O58" s="17">
        <f t="shared" si="20"/>
        <v>2061.7632486006642</v>
      </c>
      <c r="P58" s="17">
        <f t="shared" si="21"/>
        <v>3692.5050902168709</v>
      </c>
    </row>
    <row r="59" spans="2:16" x14ac:dyDescent="0.3">
      <c r="B59" s="4"/>
      <c r="C59" s="11">
        <v>25</v>
      </c>
      <c r="D59" s="11">
        <f t="shared" si="22"/>
        <v>105</v>
      </c>
      <c r="E59" s="11">
        <v>7</v>
      </c>
      <c r="F59" s="11">
        <v>180</v>
      </c>
      <c r="G59" s="3">
        <f t="shared" si="23"/>
        <v>7.0866000000000007</v>
      </c>
      <c r="H59" s="11">
        <v>22</v>
      </c>
      <c r="I59" s="3">
        <f t="shared" si="24"/>
        <v>0.86614000000000002</v>
      </c>
      <c r="J59" s="5">
        <f t="shared" si="25"/>
        <v>158</v>
      </c>
      <c r="K59" s="6">
        <f t="shared" si="26"/>
        <v>6.2204600000000001</v>
      </c>
      <c r="L59" s="11" t="s">
        <v>21</v>
      </c>
      <c r="N59" s="17">
        <f t="shared" si="27"/>
        <v>1368.124330730185</v>
      </c>
      <c r="O59" s="17">
        <f t="shared" si="20"/>
        <v>1980.2746548564439</v>
      </c>
      <c r="P59" s="17">
        <f t="shared" si="21"/>
        <v>3348.3989855866289</v>
      </c>
    </row>
    <row r="60" spans="2:16" x14ac:dyDescent="0.3">
      <c r="B60" s="4"/>
      <c r="C60" s="11">
        <v>30</v>
      </c>
      <c r="D60" s="11">
        <f t="shared" si="22"/>
        <v>95</v>
      </c>
      <c r="E60" s="11">
        <v>6</v>
      </c>
      <c r="F60" s="11">
        <v>185</v>
      </c>
      <c r="G60" s="3">
        <f t="shared" si="23"/>
        <v>7.2834500000000002</v>
      </c>
      <c r="H60" s="11">
        <v>19</v>
      </c>
      <c r="I60" s="3">
        <f t="shared" si="24"/>
        <v>0.74803000000000008</v>
      </c>
      <c r="J60" s="11">
        <f t="shared" si="25"/>
        <v>166</v>
      </c>
      <c r="K60" s="3">
        <f t="shared" si="26"/>
        <v>6.5354200000000002</v>
      </c>
      <c r="L60" s="11" t="s">
        <v>22</v>
      </c>
      <c r="N60" s="17">
        <f t="shared" si="27"/>
        <v>1176.6442584938873</v>
      </c>
      <c r="O60" s="17">
        <f t="shared" si="20"/>
        <v>2207.5280426391682</v>
      </c>
      <c r="P60" s="17">
        <f t="shared" si="21"/>
        <v>3384.1723011330555</v>
      </c>
    </row>
    <row r="61" spans="2:16" x14ac:dyDescent="0.3">
      <c r="B61" s="4"/>
      <c r="C61" s="11">
        <v>35</v>
      </c>
      <c r="D61" s="11">
        <f t="shared" si="22"/>
        <v>85</v>
      </c>
      <c r="E61" s="11">
        <v>5</v>
      </c>
      <c r="F61" s="11">
        <v>180</v>
      </c>
      <c r="G61" s="3">
        <f t="shared" si="23"/>
        <v>7.0866000000000007</v>
      </c>
      <c r="H61" s="11">
        <v>16</v>
      </c>
      <c r="I61" s="3">
        <f t="shared" si="24"/>
        <v>0.62992000000000004</v>
      </c>
      <c r="J61" s="11">
        <f t="shared" si="25"/>
        <v>164</v>
      </c>
      <c r="K61" s="3">
        <f t="shared" si="26"/>
        <v>6.4566800000000004</v>
      </c>
      <c r="L61" s="11" t="s">
        <v>23</v>
      </c>
      <c r="N61" s="17">
        <f t="shared" si="27"/>
        <v>930.61828380963641</v>
      </c>
      <c r="O61" s="17">
        <f t="shared" si="20"/>
        <v>2070.1587622683014</v>
      </c>
      <c r="P61" s="17">
        <f t="shared" si="21"/>
        <v>3000.7770460779379</v>
      </c>
    </row>
    <row r="62" spans="2:16" x14ac:dyDescent="0.3">
      <c r="B62" s="4"/>
      <c r="C62" s="11">
        <v>40</v>
      </c>
      <c r="D62" s="11">
        <f t="shared" si="22"/>
        <v>75</v>
      </c>
      <c r="E62" s="11">
        <v>5</v>
      </c>
      <c r="F62" s="11">
        <v>210</v>
      </c>
      <c r="G62" s="3">
        <f t="shared" si="23"/>
        <v>8.2676999999999996</v>
      </c>
      <c r="H62" s="11">
        <v>16</v>
      </c>
      <c r="I62" s="3">
        <f t="shared" si="24"/>
        <v>0.62992000000000004</v>
      </c>
      <c r="J62" s="11">
        <f t="shared" si="25"/>
        <v>194</v>
      </c>
      <c r="K62" s="3">
        <f t="shared" si="26"/>
        <v>7.6377800000000002</v>
      </c>
      <c r="L62" s="11" t="s">
        <v>24</v>
      </c>
      <c r="N62" s="17">
        <f t="shared" si="27"/>
        <v>857.06574580746553</v>
      </c>
      <c r="O62" s="17">
        <f t="shared" si="20"/>
        <v>3340.1947163717787</v>
      </c>
      <c r="P62" s="17">
        <f t="shared" si="21"/>
        <v>4197.2604621792443</v>
      </c>
    </row>
    <row r="63" spans="2:16" x14ac:dyDescent="0.3">
      <c r="B63" s="4"/>
      <c r="C63" s="11">
        <v>45</v>
      </c>
      <c r="D63" s="11">
        <f t="shared" si="22"/>
        <v>65</v>
      </c>
      <c r="E63" s="11">
        <v>4</v>
      </c>
      <c r="F63" s="11">
        <v>185</v>
      </c>
      <c r="G63" s="3">
        <f t="shared" si="23"/>
        <v>7.2834500000000002</v>
      </c>
      <c r="H63" s="11">
        <v>13</v>
      </c>
      <c r="I63" s="3">
        <f t="shared" si="24"/>
        <v>0.51180999999999999</v>
      </c>
      <c r="J63" s="11">
        <f t="shared" si="25"/>
        <v>172</v>
      </c>
      <c r="K63" s="3">
        <f t="shared" si="26"/>
        <v>6.7716400000000005</v>
      </c>
      <c r="L63" s="11" t="s">
        <v>25</v>
      </c>
      <c r="N63" s="17">
        <f t="shared" si="27"/>
        <v>570.74884534092575</v>
      </c>
      <c r="O63" s="17">
        <f t="shared" si="20"/>
        <v>2300.2867073290608</v>
      </c>
      <c r="P63" s="17">
        <f t="shared" si="21"/>
        <v>2871.0355526699868</v>
      </c>
    </row>
    <row r="64" spans="2:16" x14ac:dyDescent="0.3">
      <c r="B64" s="4"/>
      <c r="C64" s="4"/>
      <c r="D64" s="4"/>
      <c r="E64" s="11"/>
      <c r="F64" s="4"/>
      <c r="G64" s="4"/>
      <c r="H64" s="4"/>
      <c r="I64" s="4"/>
      <c r="J64" s="4"/>
      <c r="K64" s="4"/>
      <c r="L64" s="11"/>
      <c r="N64" s="17"/>
      <c r="O64" s="17"/>
      <c r="P64" s="17"/>
    </row>
  </sheetData>
  <mergeCells count="16">
    <mergeCell ref="F55:G55"/>
    <mergeCell ref="H55:I55"/>
    <mergeCell ref="J55:K55"/>
    <mergeCell ref="L55:L56"/>
    <mergeCell ref="F39:G39"/>
    <mergeCell ref="H39:I39"/>
    <mergeCell ref="J39:K39"/>
    <mergeCell ref="L39:L40"/>
    <mergeCell ref="L8:L9"/>
    <mergeCell ref="L22:L23"/>
    <mergeCell ref="F8:G8"/>
    <mergeCell ref="H8:I8"/>
    <mergeCell ref="J8:K8"/>
    <mergeCell ref="F22:G22"/>
    <mergeCell ref="H22:I22"/>
    <mergeCell ref="J22:K22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Gene Massion</cp:lastModifiedBy>
  <cp:lastPrinted>2013-11-22T16:52:43Z</cp:lastPrinted>
  <dcterms:created xsi:type="dcterms:W3CDTF">2013-11-22T15:36:26Z</dcterms:created>
  <dcterms:modified xsi:type="dcterms:W3CDTF">2014-01-03T23:54:40Z</dcterms:modified>
</cp:coreProperties>
</file>