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hemSensors\JonE\ISUS-APEX_2000m\A-221483-20_CompositeHsg\"/>
    </mc:Choice>
  </mc:AlternateContent>
  <bookViews>
    <workbookView xWindow="0" yWindow="0" windowWidth="34800" windowHeight="20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M6" i="1"/>
  <c r="M29" i="1" l="1"/>
  <c r="O29" i="1" s="1"/>
  <c r="I29" i="1"/>
  <c r="M28" i="1"/>
  <c r="O28" i="1" s="1"/>
  <c r="I28" i="1"/>
  <c r="M27" i="1"/>
  <c r="I27" i="1"/>
  <c r="M26" i="1"/>
  <c r="O26" i="1" s="1"/>
  <c r="I26" i="1"/>
  <c r="M25" i="1"/>
  <c r="O25" i="1" s="1"/>
  <c r="I25" i="1"/>
  <c r="M24" i="1"/>
  <c r="I24" i="1"/>
  <c r="M23" i="1"/>
  <c r="O23" i="1" s="1"/>
  <c r="I23" i="1"/>
  <c r="I8" i="1"/>
  <c r="I9" i="1"/>
  <c r="I10" i="1"/>
  <c r="I11" i="1"/>
  <c r="I12" i="1"/>
  <c r="I7" i="1"/>
  <c r="M12" i="1"/>
  <c r="O12" i="1" s="1"/>
  <c r="M11" i="1"/>
  <c r="O11" i="1" s="1"/>
  <c r="M10" i="1"/>
  <c r="O10" i="1" s="1"/>
  <c r="M9" i="1"/>
  <c r="M8" i="1"/>
  <c r="O8" i="1" s="1"/>
  <c r="M7" i="1"/>
  <c r="AE1" i="1"/>
  <c r="O27" i="1" l="1"/>
  <c r="O24" i="1"/>
  <c r="O9" i="1"/>
  <c r="O7" i="1"/>
  <c r="AB1" i="1"/>
  <c r="D21" i="1" s="1"/>
  <c r="O6" i="1" l="1"/>
  <c r="D4" i="1"/>
  <c r="Y1" i="1"/>
  <c r="Q26" i="1" l="1"/>
  <c r="S26" i="1" s="1"/>
  <c r="Q28" i="1"/>
  <c r="S28" i="1" s="1"/>
  <c r="Q29" i="1"/>
  <c r="S29" i="1" s="1"/>
  <c r="Q24" i="1"/>
  <c r="S24" i="1" s="1"/>
  <c r="Q25" i="1"/>
  <c r="S25" i="1" s="1"/>
  <c r="Q27" i="1"/>
  <c r="S27" i="1" s="1"/>
  <c r="Q8" i="1"/>
  <c r="S8" i="1" s="1"/>
  <c r="Q12" i="1"/>
  <c r="S12" i="1" s="1"/>
  <c r="Q10" i="1"/>
  <c r="S10" i="1" s="1"/>
  <c r="Q11" i="1"/>
  <c r="S11" i="1" s="1"/>
  <c r="Q9" i="1"/>
  <c r="S9" i="1" s="1"/>
  <c r="Q7" i="1"/>
  <c r="S7" i="1" s="1"/>
  <c r="Q23" i="1"/>
  <c r="S23" i="1" s="1"/>
  <c r="Q6" i="1"/>
  <c r="S6" i="1" s="1"/>
</calcChain>
</file>

<file path=xl/sharedStrings.xml><?xml version="1.0" encoding="utf-8"?>
<sst xmlns="http://schemas.openxmlformats.org/spreadsheetml/2006/main" count="30" uniqueCount="25">
  <si>
    <t>Pressure (psi)</t>
  </si>
  <si>
    <t>Delta r</t>
  </si>
  <si>
    <t>Delta r/r</t>
  </si>
  <si>
    <t>Delta L/L</t>
  </si>
  <si>
    <t>Delta V</t>
  </si>
  <si>
    <t>Delta V/V</t>
  </si>
  <si>
    <t>Wind Angle</t>
  </si>
  <si>
    <t>lbf.</t>
  </si>
  <si>
    <t>Case volume=</t>
  </si>
  <si>
    <t>1000_Delta r</t>
  </si>
  <si>
    <t>1000_Delta r/r</t>
  </si>
  <si>
    <t>1000_Delta L</t>
  </si>
  <si>
    <t>1000_Delta L/L</t>
  </si>
  <si>
    <t>1000_Delta V</t>
  </si>
  <si>
    <t>1000_Delta V/V</t>
  </si>
  <si>
    <t>psi</t>
  </si>
  <si>
    <t>Case I.D.=</t>
  </si>
  <si>
    <t>Case Length=</t>
  </si>
  <si>
    <t>Case Wall=</t>
  </si>
  <si>
    <t>Cap Area=</t>
  </si>
  <si>
    <t>AxialStrain in/in</t>
  </si>
  <si>
    <t>Delta L  in</t>
  </si>
  <si>
    <t>CaseO.D.=</t>
  </si>
  <si>
    <t>r/t=</t>
  </si>
  <si>
    <t>ISUS-APEX LM Graphite epoxy 12 layers 2.255" I.D. x 15.75"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</si>
</sst>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0000"/>
    <numFmt numFmtId="165" formatCode="0.000"/>
    <numFmt numFmtId="166" formatCode="0.000E+00"/>
    <numFmt numFmtId="167" formatCode="0.0"/>
    <numFmt numFmtId="168" formatCode="0.000000"/>
    <numFmt numFmtId="169" formatCode="0.0000000"/>
    <numFmt numFmtId="170" formatCode="0.00000000"/>
    <numFmt numFmtId="173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Fill="1"/>
    <xf numFmtId="164" fontId="0" fillId="0" borderId="0" xfId="0" applyNumberFormat="1" applyFill="1"/>
    <xf numFmtId="166" fontId="0" fillId="0" borderId="0" xfId="0" applyNumberFormat="1" applyFill="1"/>
    <xf numFmtId="169" fontId="0" fillId="0" borderId="0" xfId="0" applyNumberFormat="1"/>
    <xf numFmtId="170" fontId="0" fillId="0" borderId="0" xfId="0" applyNumberFormat="1"/>
    <xf numFmtId="168" fontId="0" fillId="0" borderId="0" xfId="0" applyNumberFormat="1" applyFill="1"/>
    <xf numFmtId="169" fontId="0" fillId="0" borderId="0" xfId="0" applyNumberFormat="1" applyFill="1"/>
    <xf numFmtId="173" fontId="0" fillId="0" borderId="0" xfId="0" applyNumberFormat="1"/>
    <xf numFmtId="17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Sheet1!$I$21</c:f>
              <c:strCache>
                <c:ptCount val="1"/>
                <c:pt idx="0">
                  <c:v>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Sheet1!$I$23:$I$29</c:f>
              <c:numCache>
                <c:formatCode>General</c:formatCode>
                <c:ptCount val="7"/>
                <c:pt idx="0">
                  <c:v>-2.3334811529933481E-3</c:v>
                </c:pt>
                <c:pt idx="1">
                  <c:v>-1.3268292682926828E-3</c:v>
                </c:pt>
                <c:pt idx="2">
                  <c:v>-7.2150776053215085E-4</c:v>
                </c:pt>
                <c:pt idx="3">
                  <c:v>-4.4505543237250561E-4</c:v>
                </c:pt>
                <c:pt idx="4">
                  <c:v>-3.8572062084257205E-4</c:v>
                </c:pt>
                <c:pt idx="5">
                  <c:v>-4.3920177383592021E-4</c:v>
                </c:pt>
                <c:pt idx="6">
                  <c:v>-5.264745011086475E-4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D4-4909-B17A-0F5F13BDB29E}"/>
            </c:ext>
          </c:extLst>
        </c:ser>
        <c:ser>
          <c:idx val="1"/>
          <c:order val="1"/>
          <c:tx>
            <c:strRef>
              <c:f>Sheet1!$O$21</c:f>
              <c:strCache>
                <c:ptCount val="1"/>
                <c:pt idx="0">
                  <c:v>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Sheet1!$O$23:$O$29</c:f>
              <c:numCache>
                <c:formatCode>0.000E+00</c:formatCode>
                <c:ptCount val="7"/>
                <c:pt idx="0">
                  <c:v>3.3750000000000002E-4</c:v>
                </c:pt>
                <c:pt idx="1">
                  <c:v>-8.6109999999999995E-4</c:v>
                </c:pt>
                <c:pt idx="2">
                  <c:v>-2.1316E-3</c:v>
                </c:pt>
                <c:pt idx="3">
                  <c:v>-3.3143000000000001E-3</c:v>
                </c:pt>
                <c:pt idx="4">
                  <c:v>-4.3111E-3</c:v>
                </c:pt>
                <c:pt idx="5">
                  <c:v>-5.0810999999999999E-3</c:v>
                </c:pt>
                <c:pt idx="6">
                  <c:v>-5.6192000000000004E-3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D4-4909-B17A-0F5F13BDB29E}"/>
            </c:ext>
          </c:extLst>
        </c:ser>
        <c:ser>
          <c:idx val="2"/>
          <c:order val="2"/>
          <c:tx>
            <c:strRef>
              <c:f>Sheet1!$S$21</c:f>
              <c:strCache>
                <c:ptCount val="1"/>
                <c:pt idx="0">
                  <c:v>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Sheet1!$S$23:$S$29</c:f>
              <c:numCache>
                <c:formatCode>0.00000</c:formatCode>
                <c:ptCount val="7"/>
                <c:pt idx="0">
                  <c:v>3.7883084081208477E-3</c:v>
                </c:pt>
                <c:pt idx="1">
                  <c:v>3.205289176614389E-3</c:v>
                </c:pt>
                <c:pt idx="2">
                  <c:v>3.4050513496284222E-3</c:v>
                </c:pt>
                <c:pt idx="3">
                  <c:v>4.0989817207621642E-3</c:v>
                </c:pt>
                <c:pt idx="4">
                  <c:v>4.9905056047550933E-3</c:v>
                </c:pt>
                <c:pt idx="5">
                  <c:v>5.8540903875642473E-3</c:v>
                </c:pt>
                <c:pt idx="6">
                  <c:v>6.5452525455808796E-3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D4-4909-B17A-0F5F13BD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1000_Delta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Sheet1!$I$6:$I$12</c:f>
              <c:numCache>
                <c:formatCode>0.00000000</c:formatCode>
                <c:ptCount val="7"/>
                <c:pt idx="0">
                  <c:v>-1.1668292682926831E-3</c:v>
                </c:pt>
                <c:pt idx="1">
                  <c:v>-6.6350332594235033E-4</c:v>
                </c:pt>
                <c:pt idx="2">
                  <c:v>-3.6088691796008873E-4</c:v>
                </c:pt>
                <c:pt idx="3">
                  <c:v>-2.2252771618625281E-4</c:v>
                </c:pt>
                <c:pt idx="4">
                  <c:v>-1.928159645232816E-4</c:v>
                </c:pt>
                <c:pt idx="5">
                  <c:v>-2.1960088691796011E-4</c:v>
                </c:pt>
                <c:pt idx="6">
                  <c:v>-2.6323725055432375E-4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6-476B-8D12-694A12895439}"/>
            </c:ext>
          </c:extLst>
        </c:ser>
        <c:ser>
          <c:idx val="1"/>
          <c:order val="1"/>
          <c:tx>
            <c:strRef>
              <c:f>Sheet1!$O$4</c:f>
              <c:strCache>
                <c:ptCount val="1"/>
                <c:pt idx="0">
                  <c:v>1000_Delta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Sheet1!$O$6:$O$12</c:f>
              <c:numCache>
                <c:formatCode>0.000E+00</c:formatCode>
                <c:ptCount val="7"/>
                <c:pt idx="0">
                  <c:v>1.6870000000000001E-4</c:v>
                </c:pt>
                <c:pt idx="1">
                  <c:v>-4.305E-4</c:v>
                </c:pt>
                <c:pt idx="2">
                  <c:v>-1.0658E-3</c:v>
                </c:pt>
                <c:pt idx="3">
                  <c:v>-1.6570999999999999E-3</c:v>
                </c:pt>
                <c:pt idx="4">
                  <c:v>-2.1554999999999999E-3</c:v>
                </c:pt>
                <c:pt idx="5">
                  <c:v>-2.5404999999999998E-3</c:v>
                </c:pt>
                <c:pt idx="6">
                  <c:v>-2.8096000000000002E-3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6-476B-8D12-694A12895439}"/>
            </c:ext>
          </c:extLst>
        </c:ser>
        <c:ser>
          <c:idx val="2"/>
          <c:order val="2"/>
          <c:tx>
            <c:strRef>
              <c:f>Sheet1!$S$4</c:f>
              <c:strCache>
                <c:ptCount val="1"/>
                <c:pt idx="0">
                  <c:v>1000_Delta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Sheet1!$S$6:$S$12</c:f>
              <c:numCache>
                <c:formatCode>0.00000</c:formatCode>
                <c:ptCount val="7"/>
                <c:pt idx="0">
                  <c:v>-4.3349345094500808E-4</c:v>
                </c:pt>
                <c:pt idx="1">
                  <c:v>1.6036007914704616E-3</c:v>
                </c:pt>
                <c:pt idx="2">
                  <c:v>1.7035425519989036E-3</c:v>
                </c:pt>
                <c:pt idx="3">
                  <c:v>2.0501318999720706E-3</c:v>
                </c:pt>
                <c:pt idx="4">
                  <c:v>2.4958890036556724E-3</c:v>
                </c:pt>
                <c:pt idx="5">
                  <c:v>2.9280197840644657E-3</c:v>
                </c:pt>
                <c:pt idx="6">
                  <c:v>3.2739886215325106E-3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6-476B-8D12-694A1289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20</xdr:row>
      <xdr:rowOff>14287</xdr:rowOff>
    </xdr:from>
    <xdr:to>
      <xdr:col>28</xdr:col>
      <xdr:colOff>590550</xdr:colOff>
      <xdr:row>33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295275</xdr:colOff>
      <xdr:row>4</xdr:row>
      <xdr:rowOff>9525</xdr:rowOff>
    </xdr:from>
    <xdr:to>
      <xdr:col>28</xdr:col>
      <xdr:colOff>600075</xdr:colOff>
      <xdr:row>18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workbookViewId="0">
      <selection activeCell="R43" sqref="R43"/>
    </sheetView>
  </sheetViews>
  <sheetFormatPr defaultRowHeight="15" x14ac:dyDescent="0.25"/>
  <cols>
    <col min="1" max="1" width="15.42578125" customWidth="1"/>
    <col min="7" max="7" width="12.85546875" customWidth="1"/>
    <col min="8" max="8" width="5.7109375" customWidth="1"/>
    <col min="9" max="9" width="13.85546875" customWidth="1"/>
    <col min="11" max="11" width="16.140625" customWidth="1"/>
    <col min="12" max="12" width="4.85546875" customWidth="1"/>
    <col min="13" max="13" width="12.7109375" customWidth="1"/>
    <col min="15" max="15" width="10.5703125" customWidth="1"/>
    <col min="18" max="18" width="5.42578125" customWidth="1"/>
    <col min="24" max="24" width="10.85546875" customWidth="1"/>
    <col min="30" max="30" width="5.28515625" customWidth="1"/>
    <col min="31" max="31" width="5.42578125" customWidth="1"/>
  </cols>
  <sheetData>
    <row r="1" spans="1:31" x14ac:dyDescent="0.25">
      <c r="A1" t="s">
        <v>24</v>
      </c>
      <c r="J1" t="s">
        <v>16</v>
      </c>
      <c r="K1" s="2">
        <v>2.2549999999999999</v>
      </c>
      <c r="M1" t="s">
        <v>18</v>
      </c>
      <c r="N1" s="4">
        <v>0.14699999999999999</v>
      </c>
      <c r="P1" t="s">
        <v>22</v>
      </c>
      <c r="Q1">
        <v>2.5489999999999999</v>
      </c>
      <c r="S1" t="s">
        <v>17</v>
      </c>
      <c r="U1" s="4">
        <v>15.75</v>
      </c>
      <c r="W1" t="s">
        <v>8</v>
      </c>
      <c r="Y1">
        <f>((PI()*((K1+(2*N1))^2)/4)*U1)</f>
        <v>80.372987293043707</v>
      </c>
      <c r="AA1" t="s">
        <v>19</v>
      </c>
      <c r="AB1" s="2">
        <f>PI()*(Q1^2)/4</f>
        <v>5.1030468122567436</v>
      </c>
      <c r="AD1" t="s">
        <v>23</v>
      </c>
      <c r="AE1" s="5">
        <f>(K1/2)/N1</f>
        <v>7.6700680272108848</v>
      </c>
    </row>
    <row r="4" spans="1:31" x14ac:dyDescent="0.25">
      <c r="A4" t="s">
        <v>0</v>
      </c>
      <c r="B4">
        <v>1000</v>
      </c>
      <c r="C4" t="s">
        <v>15</v>
      </c>
      <c r="D4">
        <f>B4*AB1</f>
        <v>5103.0468122567436</v>
      </c>
      <c r="E4" t="s">
        <v>7</v>
      </c>
      <c r="G4" t="s">
        <v>9</v>
      </c>
      <c r="I4" t="s">
        <v>10</v>
      </c>
      <c r="K4" t="s">
        <v>20</v>
      </c>
      <c r="M4" t="s">
        <v>11</v>
      </c>
      <c r="O4" t="s">
        <v>12</v>
      </c>
      <c r="Q4" t="s">
        <v>13</v>
      </c>
      <c r="S4" t="s">
        <v>14</v>
      </c>
    </row>
    <row r="5" spans="1:31" x14ac:dyDescent="0.25">
      <c r="A5" t="s">
        <v>6</v>
      </c>
    </row>
    <row r="6" spans="1:31" x14ac:dyDescent="0.25">
      <c r="A6">
        <v>50</v>
      </c>
      <c r="G6">
        <v>-1.3156000000000001E-3</v>
      </c>
      <c r="I6" s="11">
        <f>G6/($K$1/2)</f>
        <v>-1.1668292682926831E-3</v>
      </c>
      <c r="K6">
        <v>1.6870000000000001E-4</v>
      </c>
      <c r="M6">
        <f>$U$1*K6</f>
        <v>2.6570249999999999E-3</v>
      </c>
      <c r="O6" s="3">
        <f t="shared" ref="O6:O12" si="0">M6/$U$1</f>
        <v>1.6870000000000001E-4</v>
      </c>
      <c r="Q6" s="14">
        <f>$Y$1-(PI()*(($Q$1+(2*K6))^2)/4)*($U$1+M6)</f>
        <v>-3.4841163624420801E-2</v>
      </c>
      <c r="S6" s="1">
        <f t="shared" ref="S6:S12" si="1">Q6/$Y$1</f>
        <v>-4.3349345094500808E-4</v>
      </c>
    </row>
    <row r="7" spans="1:31" x14ac:dyDescent="0.25">
      <c r="A7">
        <v>55</v>
      </c>
      <c r="G7">
        <v>-7.4810000000000002E-4</v>
      </c>
      <c r="I7" s="11">
        <f>G7/($K$1/2)</f>
        <v>-6.6350332594235033E-4</v>
      </c>
      <c r="K7">
        <v>-4.305E-4</v>
      </c>
      <c r="M7">
        <f t="shared" ref="M7:M12" si="2">$U$1*K7</f>
        <v>-6.7803749999999999E-3</v>
      </c>
      <c r="O7" s="3">
        <f t="shared" si="0"/>
        <v>-4.305E-4</v>
      </c>
      <c r="Q7" s="14">
        <f t="shared" ref="Q7:Q12" si="3">$Y$1-(PI()*(($Q$1+(2*G7))^2)/4)*($U$1+M7)</f>
        <v>0.12888618603597024</v>
      </c>
      <c r="S7" s="1">
        <f t="shared" si="1"/>
        <v>1.6036007914704616E-3</v>
      </c>
    </row>
    <row r="8" spans="1:31" x14ac:dyDescent="0.25">
      <c r="A8">
        <v>60</v>
      </c>
      <c r="G8">
        <v>-4.0690000000000002E-4</v>
      </c>
      <c r="I8" s="11">
        <f t="shared" ref="I8:I12" si="4">G8/($K$1/2)</f>
        <v>-3.6088691796008873E-4</v>
      </c>
      <c r="K8">
        <v>-1.0658E-3</v>
      </c>
      <c r="M8">
        <f t="shared" si="2"/>
        <v>-1.6786349999999998E-2</v>
      </c>
      <c r="O8" s="3">
        <f t="shared" si="0"/>
        <v>-1.0658E-3</v>
      </c>
      <c r="Q8" s="14">
        <f t="shared" si="3"/>
        <v>0.13691880388496713</v>
      </c>
      <c r="S8" s="1">
        <f t="shared" si="1"/>
        <v>1.7035425519989036E-3</v>
      </c>
    </row>
    <row r="9" spans="1:31" x14ac:dyDescent="0.25">
      <c r="A9">
        <v>65</v>
      </c>
      <c r="G9">
        <v>-2.5090000000000003E-4</v>
      </c>
      <c r="I9" s="11">
        <f t="shared" si="4"/>
        <v>-2.2252771618625281E-4</v>
      </c>
      <c r="K9">
        <v>-1.6570999999999999E-3</v>
      </c>
      <c r="M9">
        <f t="shared" si="2"/>
        <v>-2.6099325E-2</v>
      </c>
      <c r="O9" s="3">
        <f t="shared" si="0"/>
        <v>-1.6570999999999999E-3</v>
      </c>
      <c r="Q9" s="14">
        <f t="shared" si="3"/>
        <v>0.16477522514551879</v>
      </c>
      <c r="S9" s="1">
        <f t="shared" si="1"/>
        <v>2.0501318999720706E-3</v>
      </c>
    </row>
    <row r="10" spans="1:31" x14ac:dyDescent="0.25">
      <c r="A10">
        <v>70</v>
      </c>
      <c r="G10">
        <v>-2.174E-4</v>
      </c>
      <c r="I10" s="11">
        <f t="shared" si="4"/>
        <v>-1.928159645232816E-4</v>
      </c>
      <c r="K10">
        <v>-2.1554999999999999E-3</v>
      </c>
      <c r="M10">
        <f t="shared" si="2"/>
        <v>-3.3949124999999997E-2</v>
      </c>
      <c r="O10" s="3">
        <f t="shared" si="0"/>
        <v>-2.1554999999999999E-3</v>
      </c>
      <c r="Q10" s="14">
        <f t="shared" si="3"/>
        <v>0.20060205517566487</v>
      </c>
      <c r="S10" s="1">
        <f t="shared" si="1"/>
        <v>2.4958890036556724E-3</v>
      </c>
    </row>
    <row r="11" spans="1:31" x14ac:dyDescent="0.25">
      <c r="A11">
        <v>75</v>
      </c>
      <c r="G11">
        <v>-2.476E-4</v>
      </c>
      <c r="I11" s="11">
        <f t="shared" si="4"/>
        <v>-2.1960088691796011E-4</v>
      </c>
      <c r="K11" s="10">
        <v>-2.5404999999999998E-3</v>
      </c>
      <c r="M11">
        <f t="shared" si="2"/>
        <v>-4.0012874999999996E-2</v>
      </c>
      <c r="O11" s="3">
        <f t="shared" si="0"/>
        <v>-2.5404999999999998E-3</v>
      </c>
      <c r="Q11" s="14">
        <f t="shared" si="3"/>
        <v>0.2353336968983939</v>
      </c>
      <c r="S11" s="1">
        <f t="shared" si="1"/>
        <v>2.9280197840644657E-3</v>
      </c>
    </row>
    <row r="12" spans="1:31" x14ac:dyDescent="0.25">
      <c r="A12">
        <v>80</v>
      </c>
      <c r="G12">
        <v>-2.968E-4</v>
      </c>
      <c r="I12" s="11">
        <f t="shared" si="4"/>
        <v>-2.6323725055432375E-4</v>
      </c>
      <c r="K12" s="10">
        <v>-2.8096000000000002E-3</v>
      </c>
      <c r="M12" s="6">
        <f t="shared" si="2"/>
        <v>-4.4251200000000004E-2</v>
      </c>
      <c r="O12" s="3">
        <f t="shared" si="0"/>
        <v>-2.8096000000000002E-3</v>
      </c>
      <c r="Q12" s="14">
        <f t="shared" si="3"/>
        <v>0.26314024587600215</v>
      </c>
      <c r="S12" s="1">
        <f t="shared" si="1"/>
        <v>3.2739886215325106E-3</v>
      </c>
    </row>
    <row r="21" spans="1:19" x14ac:dyDescent="0.25">
      <c r="A21" t="s">
        <v>0</v>
      </c>
      <c r="B21">
        <v>2000</v>
      </c>
      <c r="C21" t="s">
        <v>15</v>
      </c>
      <c r="D21">
        <f>B21*AB1</f>
        <v>10206.093624513487</v>
      </c>
      <c r="E21" t="s">
        <v>7</v>
      </c>
      <c r="G21" t="s">
        <v>1</v>
      </c>
      <c r="I21" t="s">
        <v>2</v>
      </c>
      <c r="K21" t="s">
        <v>20</v>
      </c>
      <c r="M21" t="s">
        <v>21</v>
      </c>
      <c r="O21" t="s">
        <v>3</v>
      </c>
      <c r="Q21" t="s">
        <v>4</v>
      </c>
      <c r="S21" t="s">
        <v>5</v>
      </c>
    </row>
    <row r="22" spans="1:19" x14ac:dyDescent="0.25">
      <c r="A22" t="s">
        <v>6</v>
      </c>
    </row>
    <row r="23" spans="1:19" x14ac:dyDescent="0.25">
      <c r="A23">
        <v>50</v>
      </c>
      <c r="G23" s="10">
        <v>-2.6310000000000001E-3</v>
      </c>
      <c r="I23">
        <f>G23/($K$1/2)</f>
        <v>-2.3334811529933481E-3</v>
      </c>
      <c r="K23">
        <v>3.3750000000000002E-4</v>
      </c>
      <c r="M23">
        <f t="shared" ref="M23:M29" si="5">$U$1*K23</f>
        <v>5.315625E-3</v>
      </c>
      <c r="O23" s="3">
        <f t="shared" ref="O23:O29" si="6">M23/$U$1</f>
        <v>3.3750000000000002E-4</v>
      </c>
      <c r="Q23" s="14">
        <f>$Y$1-(PI()*(($Q$1+(2*G23))^2)/4)*($U$1+M23)</f>
        <v>0.30447766354802752</v>
      </c>
      <c r="S23" s="1">
        <f t="shared" ref="S23:S29" si="7">Q23/$Y$1</f>
        <v>3.7883084081208477E-3</v>
      </c>
    </row>
    <row r="24" spans="1:19" x14ac:dyDescent="0.25">
      <c r="A24">
        <v>55</v>
      </c>
      <c r="G24" s="10">
        <v>-1.4959999999999999E-3</v>
      </c>
      <c r="I24">
        <f t="shared" ref="I24:I29" si="8">G24/($K$1/2)</f>
        <v>-1.3268292682926828E-3</v>
      </c>
      <c r="K24">
        <v>-8.6109999999999995E-4</v>
      </c>
      <c r="M24">
        <f t="shared" si="5"/>
        <v>-1.3562325E-2</v>
      </c>
      <c r="O24" s="3">
        <f t="shared" si="6"/>
        <v>-8.6109999999999995E-4</v>
      </c>
      <c r="Q24" s="14">
        <f t="shared" ref="Q24:Q29" si="9">$Y$1-(PI()*(($Q$1+(2*G24))^2)/4)*($U$1+M24)</f>
        <v>0.2576186662625588</v>
      </c>
      <c r="S24" s="1">
        <f t="shared" si="7"/>
        <v>3.205289176614389E-3</v>
      </c>
    </row>
    <row r="25" spans="1:19" x14ac:dyDescent="0.25">
      <c r="A25">
        <v>60</v>
      </c>
      <c r="G25" s="10">
        <v>-8.1349999999999999E-4</v>
      </c>
      <c r="I25">
        <f t="shared" si="8"/>
        <v>-7.2150776053215085E-4</v>
      </c>
      <c r="K25">
        <v>-2.1316E-3</v>
      </c>
      <c r="M25">
        <f t="shared" si="5"/>
        <v>-3.3572699999999997E-2</v>
      </c>
      <c r="O25" s="3">
        <f t="shared" si="6"/>
        <v>-2.1316E-3</v>
      </c>
      <c r="Q25" s="14">
        <f t="shared" si="9"/>
        <v>0.27367414885584651</v>
      </c>
      <c r="S25" s="1">
        <f t="shared" si="7"/>
        <v>3.4050513496284222E-3</v>
      </c>
    </row>
    <row r="26" spans="1:19" x14ac:dyDescent="0.25">
      <c r="A26">
        <v>65</v>
      </c>
      <c r="G26" s="10">
        <v>-5.0180000000000005E-4</v>
      </c>
      <c r="I26">
        <f t="shared" si="8"/>
        <v>-4.4505543237250561E-4</v>
      </c>
      <c r="K26">
        <v>-3.3143000000000001E-3</v>
      </c>
      <c r="M26">
        <f t="shared" si="5"/>
        <v>-5.2200225000000003E-2</v>
      </c>
      <c r="O26" s="3">
        <f t="shared" si="6"/>
        <v>-3.3143000000000001E-3</v>
      </c>
      <c r="Q26" s="14">
        <f t="shared" si="9"/>
        <v>0.32944740575723586</v>
      </c>
      <c r="S26" s="1">
        <f t="shared" si="7"/>
        <v>4.0989817207621642E-3</v>
      </c>
    </row>
    <row r="27" spans="1:19" x14ac:dyDescent="0.25">
      <c r="A27">
        <v>70</v>
      </c>
      <c r="G27" s="10">
        <v>-4.349E-4</v>
      </c>
      <c r="I27">
        <f t="shared" si="8"/>
        <v>-3.8572062084257205E-4</v>
      </c>
      <c r="K27">
        <v>-4.3111E-3</v>
      </c>
      <c r="M27">
        <f t="shared" si="5"/>
        <v>-6.7899824999999997E-2</v>
      </c>
      <c r="O27" s="3">
        <f t="shared" si="6"/>
        <v>-4.3111E-3</v>
      </c>
      <c r="Q27" s="14">
        <f t="shared" si="9"/>
        <v>0.40110184355684453</v>
      </c>
      <c r="S27" s="1">
        <f t="shared" si="7"/>
        <v>4.9905056047550933E-3</v>
      </c>
    </row>
    <row r="28" spans="1:19" x14ac:dyDescent="0.25">
      <c r="A28" s="7">
        <v>75</v>
      </c>
      <c r="G28" s="13">
        <v>-4.952E-4</v>
      </c>
      <c r="H28" s="7"/>
      <c r="I28" s="7">
        <f t="shared" si="8"/>
        <v>-4.3920177383592021E-4</v>
      </c>
      <c r="J28" s="7"/>
      <c r="K28" s="13">
        <v>-5.0810999999999999E-3</v>
      </c>
      <c r="L28" s="7"/>
      <c r="M28" s="7">
        <f t="shared" si="5"/>
        <v>-8.0027324999999996E-2</v>
      </c>
      <c r="N28" s="7"/>
      <c r="O28" s="9">
        <f t="shared" si="6"/>
        <v>-5.0810999999999999E-3</v>
      </c>
      <c r="P28" s="7"/>
      <c r="Q28" s="15">
        <f t="shared" si="9"/>
        <v>0.47051073233203056</v>
      </c>
      <c r="R28" s="7"/>
      <c r="S28" s="8">
        <f t="shared" si="7"/>
        <v>5.8540903875642473E-3</v>
      </c>
    </row>
    <row r="29" spans="1:19" x14ac:dyDescent="0.25">
      <c r="A29" s="7">
        <v>80</v>
      </c>
      <c r="G29" s="13">
        <v>-5.9360000000000001E-4</v>
      </c>
      <c r="H29" s="7"/>
      <c r="I29" s="7">
        <f t="shared" si="8"/>
        <v>-5.264745011086475E-4</v>
      </c>
      <c r="J29" s="7"/>
      <c r="K29" s="12">
        <v>-5.6192000000000004E-3</v>
      </c>
      <c r="L29" s="7"/>
      <c r="M29" s="7">
        <f t="shared" si="5"/>
        <v>-8.8502400000000009E-2</v>
      </c>
      <c r="N29" s="7"/>
      <c r="O29" s="9">
        <f t="shared" si="6"/>
        <v>-5.6192000000000004E-3</v>
      </c>
      <c r="P29" s="7"/>
      <c r="Q29" s="15">
        <f t="shared" si="9"/>
        <v>0.52606149967573401</v>
      </c>
      <c r="R29" s="7"/>
      <c r="S29" s="8">
        <f t="shared" si="7"/>
        <v>6.5452525455808796E-3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Jon Erickson</cp:lastModifiedBy>
  <dcterms:created xsi:type="dcterms:W3CDTF">2022-02-22T18:38:46Z</dcterms:created>
  <dcterms:modified xsi:type="dcterms:W3CDTF">2022-03-02T23:47:47Z</dcterms:modified>
</cp:coreProperties>
</file>