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nadia\Desktop\"/>
    </mc:Choice>
  </mc:AlternateContent>
  <xr:revisionPtr revIDLastSave="0" documentId="13_ncr:1_{1B43F7D6-E198-4AF1-93F2-195B022D4644}" xr6:coauthVersionLast="36" xr6:coauthVersionMax="36" xr10:uidLastSave="{00000000-0000-0000-0000-000000000000}"/>
  <bookViews>
    <workbookView xWindow="0" yWindow="0" windowWidth="16380" windowHeight="8196" tabRatio="779" activeTab="2" xr2:uid="{00000000-000D-0000-FFFF-FFFF00000000}"/>
  </bookViews>
  <sheets>
    <sheet name="Preliminary (SS)" sheetId="1" r:id="rId1"/>
    <sheet name="Preliminary (CS)" sheetId="9" r:id="rId2"/>
    <sheet name="Calibration 1" sheetId="3" r:id="rId3"/>
    <sheet name="Verification 1" sheetId="4" r:id="rId4"/>
    <sheet name="Calibration 2" sheetId="10" r:id="rId5"/>
    <sheet name="Verification 2" sheetId="8" r:id="rId6"/>
  </sheets>
  <calcPr calcId="191029"/>
</workbook>
</file>

<file path=xl/calcChain.xml><?xml version="1.0" encoding="utf-8"?>
<calcChain xmlns="http://schemas.openxmlformats.org/spreadsheetml/2006/main">
  <c r="A18" i="3" l="1"/>
  <c r="A17" i="3"/>
  <c r="K27" i="3"/>
  <c r="L27" i="3" s="1"/>
  <c r="M27" i="3" s="1"/>
  <c r="N27" i="3" s="1"/>
  <c r="E27" i="3"/>
  <c r="F27" i="3" s="1"/>
  <c r="G27" i="3" s="1"/>
  <c r="H27" i="3" s="1"/>
  <c r="A27" i="3"/>
  <c r="K34" i="10" l="1"/>
  <c r="L34" i="10" s="1"/>
  <c r="M34" i="10" s="1"/>
  <c r="E34" i="10"/>
  <c r="F34" i="10" s="1"/>
  <c r="G34" i="10" s="1"/>
  <c r="H34" i="10" s="1"/>
  <c r="A34" i="10"/>
  <c r="K33" i="10"/>
  <c r="L33" i="10" s="1"/>
  <c r="M33" i="10" s="1"/>
  <c r="E33" i="10"/>
  <c r="F33" i="10" s="1"/>
  <c r="G33" i="10" s="1"/>
  <c r="H33" i="10" s="1"/>
  <c r="A33" i="10"/>
  <c r="K32" i="10"/>
  <c r="L32" i="10" s="1"/>
  <c r="M32" i="10" s="1"/>
  <c r="E32" i="10"/>
  <c r="F32" i="10" s="1"/>
  <c r="G32" i="10" s="1"/>
  <c r="A32" i="10"/>
  <c r="K31" i="10"/>
  <c r="L31" i="10" s="1"/>
  <c r="M31" i="10" s="1"/>
  <c r="E31" i="10"/>
  <c r="F31" i="10" s="1"/>
  <c r="G31" i="10" s="1"/>
  <c r="A31" i="10"/>
  <c r="L30" i="10"/>
  <c r="M30" i="10" s="1"/>
  <c r="N30" i="10" s="1"/>
  <c r="K30" i="10"/>
  <c r="E30" i="10"/>
  <c r="F30" i="10" s="1"/>
  <c r="G30" i="10" s="1"/>
  <c r="A30" i="10"/>
  <c r="M29" i="10"/>
  <c r="L29" i="10"/>
  <c r="K29" i="10"/>
  <c r="E29" i="10"/>
  <c r="F29" i="10" s="1"/>
  <c r="G29" i="10" s="1"/>
  <c r="A29" i="10"/>
  <c r="K28" i="10"/>
  <c r="L28" i="10" s="1"/>
  <c r="M28" i="10" s="1"/>
  <c r="E28" i="10"/>
  <c r="F28" i="10" s="1"/>
  <c r="G28" i="10" s="1"/>
  <c r="A28" i="10"/>
  <c r="K27" i="10"/>
  <c r="L27" i="10" s="1"/>
  <c r="M27" i="10" s="1"/>
  <c r="N27" i="10" s="1"/>
  <c r="E27" i="10"/>
  <c r="F27" i="10" s="1"/>
  <c r="G27" i="10" s="1"/>
  <c r="A27" i="10"/>
  <c r="K26" i="10"/>
  <c r="L26" i="10" s="1"/>
  <c r="M26" i="10" s="1"/>
  <c r="N26" i="10" s="1"/>
  <c r="F26" i="10"/>
  <c r="G26" i="10" s="1"/>
  <c r="H26" i="10" s="1"/>
  <c r="E26" i="10"/>
  <c r="A26" i="10"/>
  <c r="K25" i="10"/>
  <c r="L25" i="10" s="1"/>
  <c r="M25" i="10" s="1"/>
  <c r="G25" i="10"/>
  <c r="F25" i="10"/>
  <c r="E25" i="10"/>
  <c r="A25" i="10"/>
  <c r="K24" i="10"/>
  <c r="L24" i="10" s="1"/>
  <c r="M24" i="10" s="1"/>
  <c r="E24" i="10"/>
  <c r="F24" i="10" s="1"/>
  <c r="G24" i="10" s="1"/>
  <c r="A24" i="10"/>
  <c r="K23" i="10"/>
  <c r="L23" i="10" s="1"/>
  <c r="M23" i="10" s="1"/>
  <c r="N23" i="10" s="1"/>
  <c r="E23" i="10"/>
  <c r="F23" i="10" s="1"/>
  <c r="G23" i="10" s="1"/>
  <c r="H23" i="10" s="1"/>
  <c r="A23" i="10"/>
  <c r="K22" i="10"/>
  <c r="L22" i="10" s="1"/>
  <c r="M22" i="10" s="1"/>
  <c r="N22" i="10" s="1"/>
  <c r="E22" i="10"/>
  <c r="F22" i="10" s="1"/>
  <c r="G22" i="10" s="1"/>
  <c r="H22" i="10" s="1"/>
  <c r="A22" i="10"/>
  <c r="K21" i="10"/>
  <c r="L21" i="10" s="1"/>
  <c r="M21" i="10" s="1"/>
  <c r="N21" i="10" s="1"/>
  <c r="E21" i="10"/>
  <c r="F21" i="10" s="1"/>
  <c r="G21" i="10" s="1"/>
  <c r="A21" i="10"/>
  <c r="K20" i="10"/>
  <c r="L20" i="10" s="1"/>
  <c r="M20" i="10" s="1"/>
  <c r="E20" i="10"/>
  <c r="F20" i="10" s="1"/>
  <c r="G20" i="10" s="1"/>
  <c r="A20" i="10"/>
  <c r="H5" i="10" s="1"/>
  <c r="K19" i="10"/>
  <c r="L19" i="10" s="1"/>
  <c r="M19" i="10" s="1"/>
  <c r="N19" i="10" s="1"/>
  <c r="E19" i="10"/>
  <c r="F19" i="10" s="1"/>
  <c r="G19" i="10" s="1"/>
  <c r="A19" i="10"/>
  <c r="K18" i="10"/>
  <c r="L18" i="10" s="1"/>
  <c r="M18" i="10" s="1"/>
  <c r="N18" i="10" s="1"/>
  <c r="E18" i="10"/>
  <c r="F18" i="10" s="1"/>
  <c r="G18" i="10" s="1"/>
  <c r="H18" i="10" s="1"/>
  <c r="A18" i="10"/>
  <c r="K17" i="10"/>
  <c r="L17" i="10" s="1"/>
  <c r="M17" i="10" s="1"/>
  <c r="E17" i="10"/>
  <c r="F17" i="10" s="1"/>
  <c r="G17" i="10" s="1"/>
  <c r="H17" i="10" s="1"/>
  <c r="A17" i="10"/>
  <c r="N14" i="10"/>
  <c r="H14" i="10"/>
  <c r="N13" i="10"/>
  <c r="H13" i="10"/>
  <c r="H12" i="10" s="1"/>
  <c r="N12" i="10"/>
  <c r="N11" i="10" s="1"/>
  <c r="M11" i="10"/>
  <c r="G11" i="10"/>
  <c r="N5" i="10"/>
  <c r="H31" i="10" l="1"/>
  <c r="H27" i="10"/>
  <c r="N31" i="10"/>
  <c r="H32" i="10"/>
  <c r="H28" i="10"/>
  <c r="N32" i="10"/>
  <c r="H24" i="10"/>
  <c r="N28" i="10"/>
  <c r="N24" i="10"/>
  <c r="N20" i="10"/>
  <c r="N10" i="10" s="1"/>
  <c r="H29" i="10"/>
  <c r="H20" i="10"/>
  <c r="H10" i="10" s="1"/>
  <c r="H11" i="10"/>
  <c r="H21" i="10"/>
  <c r="N33" i="10"/>
  <c r="N29" i="10"/>
  <c r="H30" i="10"/>
  <c r="H19" i="10"/>
  <c r="H25" i="10"/>
  <c r="N25" i="10"/>
  <c r="N17" i="10"/>
  <c r="N34" i="10"/>
  <c r="N9" i="10"/>
  <c r="H6" i="10"/>
  <c r="N6" i="10"/>
  <c r="C6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E6" i="8" s="1"/>
  <c r="A11" i="8"/>
  <c r="A10" i="8"/>
  <c r="H9" i="10" l="1"/>
  <c r="N8" i="10"/>
  <c r="N7" i="10"/>
  <c r="H8" i="10"/>
  <c r="H7" i="10"/>
  <c r="C5" i="8"/>
  <c r="E5" i="8"/>
  <c r="E34" i="9"/>
  <c r="F34" i="9"/>
  <c r="G34" i="9"/>
  <c r="H34" i="9"/>
  <c r="A34" i="9"/>
  <c r="E33" i="9"/>
  <c r="F33" i="9" s="1"/>
  <c r="G33" i="9" s="1"/>
  <c r="H33" i="9" s="1"/>
  <c r="A33" i="9"/>
  <c r="E32" i="9"/>
  <c r="F32" i="9" s="1"/>
  <c r="G32" i="9" s="1"/>
  <c r="H32" i="9" s="1"/>
  <c r="A32" i="9"/>
  <c r="E31" i="9"/>
  <c r="F31" i="9" s="1"/>
  <c r="G31" i="9" s="1"/>
  <c r="H31" i="9" s="1"/>
  <c r="A31" i="9"/>
  <c r="E30" i="9"/>
  <c r="F30" i="9" s="1"/>
  <c r="G30" i="9" s="1"/>
  <c r="H30" i="9" s="1"/>
  <c r="A30" i="9"/>
  <c r="E29" i="9"/>
  <c r="F29" i="9"/>
  <c r="G29" i="9"/>
  <c r="H29" i="9"/>
  <c r="A29" i="9"/>
  <c r="E28" i="9"/>
  <c r="F28" i="9" s="1"/>
  <c r="G28" i="9" s="1"/>
  <c r="H28" i="9" s="1"/>
  <c r="A28" i="9"/>
  <c r="E27" i="9"/>
  <c r="F27" i="9"/>
  <c r="G27" i="9" s="1"/>
  <c r="H27" i="9" s="1"/>
  <c r="A27" i="9"/>
  <c r="E26" i="9"/>
  <c r="F26" i="9" s="1"/>
  <c r="G26" i="9" s="1"/>
  <c r="H26" i="9" s="1"/>
  <c r="A26" i="9"/>
  <c r="F25" i="9"/>
  <c r="G25" i="9" s="1"/>
  <c r="H25" i="9" s="1"/>
  <c r="E25" i="9"/>
  <c r="A25" i="9"/>
  <c r="E24" i="9"/>
  <c r="F24" i="9" s="1"/>
  <c r="G24" i="9" s="1"/>
  <c r="H24" i="9" s="1"/>
  <c r="A24" i="9"/>
  <c r="H6" i="9" s="1"/>
  <c r="F23" i="9"/>
  <c r="G23" i="9"/>
  <c r="H23" i="9" s="1"/>
  <c r="E23" i="9"/>
  <c r="A23" i="9"/>
  <c r="E22" i="9"/>
  <c r="F22" i="9"/>
  <c r="G22" i="9" s="1"/>
  <c r="H22" i="9" s="1"/>
  <c r="A22" i="9"/>
  <c r="E21" i="9"/>
  <c r="F21" i="9" s="1"/>
  <c r="G21" i="9" s="1"/>
  <c r="H21" i="9" s="1"/>
  <c r="A21" i="9"/>
  <c r="E20" i="9"/>
  <c r="F20" i="9" s="1"/>
  <c r="G20" i="9" s="1"/>
  <c r="H20" i="9" s="1"/>
  <c r="A20" i="9"/>
  <c r="E19" i="9"/>
  <c r="F19" i="9"/>
  <c r="G19" i="9"/>
  <c r="H19" i="9" s="1"/>
  <c r="A19" i="9"/>
  <c r="E18" i="9"/>
  <c r="F18" i="9"/>
  <c r="G18" i="9" s="1"/>
  <c r="H18" i="9" s="1"/>
  <c r="A18" i="9"/>
  <c r="F17" i="9"/>
  <c r="G17" i="9" s="1"/>
  <c r="H17" i="9" s="1"/>
  <c r="E17" i="9"/>
  <c r="A17" i="9"/>
  <c r="H5" i="9" s="1"/>
  <c r="H14" i="9"/>
  <c r="H13" i="9"/>
  <c r="H12" i="9"/>
  <c r="H11" i="9" s="1"/>
  <c r="G11" i="9"/>
  <c r="G11" i="3"/>
  <c r="M11" i="3"/>
  <c r="H14" i="3"/>
  <c r="H13" i="3" s="1"/>
  <c r="H12" i="3" s="1"/>
  <c r="N14" i="3"/>
  <c r="N13" i="3" s="1"/>
  <c r="N12" i="3" s="1"/>
  <c r="E17" i="3"/>
  <c r="F17" i="3" s="1"/>
  <c r="G17" i="3" s="1"/>
  <c r="K17" i="3"/>
  <c r="L17" i="3" s="1"/>
  <c r="M17" i="3" s="1"/>
  <c r="E18" i="3"/>
  <c r="F18" i="3" s="1"/>
  <c r="G18" i="3" s="1"/>
  <c r="K18" i="3"/>
  <c r="L18" i="3" s="1"/>
  <c r="M18" i="3" s="1"/>
  <c r="A19" i="3"/>
  <c r="E19" i="3"/>
  <c r="F19" i="3" s="1"/>
  <c r="G19" i="3" s="1"/>
  <c r="K19" i="3"/>
  <c r="L19" i="3" s="1"/>
  <c r="M19" i="3" s="1"/>
  <c r="A20" i="3"/>
  <c r="E20" i="3"/>
  <c r="F20" i="3" s="1"/>
  <c r="G20" i="3" s="1"/>
  <c r="K20" i="3"/>
  <c r="L20" i="3" s="1"/>
  <c r="M20" i="3" s="1"/>
  <c r="A21" i="3"/>
  <c r="E21" i="3"/>
  <c r="F21" i="3" s="1"/>
  <c r="G21" i="3" s="1"/>
  <c r="K21" i="3"/>
  <c r="L21" i="3" s="1"/>
  <c r="M21" i="3" s="1"/>
  <c r="A22" i="3"/>
  <c r="E22" i="3"/>
  <c r="F22" i="3" s="1"/>
  <c r="G22" i="3" s="1"/>
  <c r="K22" i="3"/>
  <c r="L22" i="3" s="1"/>
  <c r="M22" i="3" s="1"/>
  <c r="A23" i="3"/>
  <c r="E23" i="3"/>
  <c r="F23" i="3" s="1"/>
  <c r="G23" i="3" s="1"/>
  <c r="K23" i="3"/>
  <c r="L23" i="3" s="1"/>
  <c r="M23" i="3" s="1"/>
  <c r="A24" i="3"/>
  <c r="E24" i="3"/>
  <c r="F24" i="3" s="1"/>
  <c r="G24" i="3" s="1"/>
  <c r="K24" i="3"/>
  <c r="L24" i="3" s="1"/>
  <c r="M24" i="3" s="1"/>
  <c r="A25" i="3"/>
  <c r="E25" i="3"/>
  <c r="F25" i="3" s="1"/>
  <c r="G25" i="3" s="1"/>
  <c r="K25" i="3"/>
  <c r="L25" i="3" s="1"/>
  <c r="M25" i="3" s="1"/>
  <c r="A26" i="3"/>
  <c r="E26" i="3"/>
  <c r="F26" i="3" s="1"/>
  <c r="G26" i="3" s="1"/>
  <c r="K26" i="3"/>
  <c r="L26" i="3" s="1"/>
  <c r="M26" i="3" s="1"/>
  <c r="A28" i="3"/>
  <c r="E28" i="3"/>
  <c r="F28" i="3" s="1"/>
  <c r="G28" i="3" s="1"/>
  <c r="K28" i="3"/>
  <c r="L28" i="3" s="1"/>
  <c r="M28" i="3" s="1"/>
  <c r="A29" i="3"/>
  <c r="E29" i="3"/>
  <c r="F29" i="3" s="1"/>
  <c r="G29" i="3" s="1"/>
  <c r="K29" i="3"/>
  <c r="L29" i="3" s="1"/>
  <c r="M29" i="3" s="1"/>
  <c r="A30" i="3"/>
  <c r="E30" i="3"/>
  <c r="F30" i="3" s="1"/>
  <c r="G30" i="3" s="1"/>
  <c r="K30" i="3"/>
  <c r="L30" i="3" s="1"/>
  <c r="M30" i="3" s="1"/>
  <c r="A31" i="3"/>
  <c r="E31" i="3"/>
  <c r="F31" i="3" s="1"/>
  <c r="G31" i="3" s="1"/>
  <c r="K31" i="3"/>
  <c r="L31" i="3" s="1"/>
  <c r="M31" i="3" s="1"/>
  <c r="A32" i="3"/>
  <c r="E32" i="3"/>
  <c r="F32" i="3" s="1"/>
  <c r="G32" i="3" s="1"/>
  <c r="K32" i="3"/>
  <c r="L32" i="3" s="1"/>
  <c r="M32" i="3" s="1"/>
  <c r="A33" i="3"/>
  <c r="E33" i="3"/>
  <c r="F33" i="3"/>
  <c r="G33" i="3" s="1"/>
  <c r="K33" i="3"/>
  <c r="L33" i="3" s="1"/>
  <c r="M33" i="3" s="1"/>
  <c r="A34" i="3"/>
  <c r="E34" i="3"/>
  <c r="F34" i="3" s="1"/>
  <c r="G34" i="3" s="1"/>
  <c r="K34" i="3"/>
  <c r="L34" i="3" s="1"/>
  <c r="M34" i="3" s="1"/>
  <c r="A35" i="3"/>
  <c r="E35" i="3"/>
  <c r="F35" i="3" s="1"/>
  <c r="G35" i="3" s="1"/>
  <c r="K35" i="3"/>
  <c r="L35" i="3" s="1"/>
  <c r="M35" i="3" s="1"/>
  <c r="G11" i="1"/>
  <c r="H14" i="1"/>
  <c r="H13" i="1"/>
  <c r="H12" i="1"/>
  <c r="A17" i="1"/>
  <c r="E17" i="1"/>
  <c r="F17" i="1" s="1"/>
  <c r="G17" i="1" s="1"/>
  <c r="H17" i="1" s="1"/>
  <c r="A18" i="1"/>
  <c r="E18" i="1"/>
  <c r="F18" i="1"/>
  <c r="G18" i="1"/>
  <c r="H18" i="1" s="1"/>
  <c r="A19" i="1"/>
  <c r="E19" i="1"/>
  <c r="F19" i="1"/>
  <c r="G19" i="1" s="1"/>
  <c r="H19" i="1" s="1"/>
  <c r="A20" i="1"/>
  <c r="E20" i="1"/>
  <c r="F20" i="1"/>
  <c r="G20" i="1" s="1"/>
  <c r="H20" i="1" s="1"/>
  <c r="A21" i="1"/>
  <c r="H5" i="1" s="1"/>
  <c r="E21" i="1"/>
  <c r="F21" i="1"/>
  <c r="G21" i="1" s="1"/>
  <c r="H21" i="1" s="1"/>
  <c r="A22" i="1"/>
  <c r="E22" i="1"/>
  <c r="F22" i="1" s="1"/>
  <c r="G22" i="1" s="1"/>
  <c r="H22" i="1" s="1"/>
  <c r="A23" i="1"/>
  <c r="E23" i="1"/>
  <c r="F23" i="1"/>
  <c r="G23" i="1"/>
  <c r="H23" i="1"/>
  <c r="A24" i="1"/>
  <c r="E24" i="1"/>
  <c r="F24" i="1" s="1"/>
  <c r="G24" i="1" s="1"/>
  <c r="H24" i="1" s="1"/>
  <c r="A25" i="1"/>
  <c r="E25" i="1"/>
  <c r="F25" i="1" s="1"/>
  <c r="G25" i="1" s="1"/>
  <c r="H25" i="1" s="1"/>
  <c r="A26" i="1"/>
  <c r="E26" i="1"/>
  <c r="F26" i="1" s="1"/>
  <c r="G26" i="1" s="1"/>
  <c r="H26" i="1" s="1"/>
  <c r="A27" i="1"/>
  <c r="E27" i="1"/>
  <c r="F27" i="1"/>
  <c r="G27" i="1" s="1"/>
  <c r="H27" i="1" s="1"/>
  <c r="A28" i="1"/>
  <c r="E28" i="1"/>
  <c r="F28" i="1"/>
  <c r="G28" i="1" s="1"/>
  <c r="H28" i="1" s="1"/>
  <c r="A29" i="1"/>
  <c r="E29" i="1"/>
  <c r="F29" i="1"/>
  <c r="G29" i="1" s="1"/>
  <c r="H29" i="1" s="1"/>
  <c r="A30" i="1"/>
  <c r="E30" i="1"/>
  <c r="F30" i="1"/>
  <c r="G30" i="1" s="1"/>
  <c r="H30" i="1" s="1"/>
  <c r="A31" i="1"/>
  <c r="E31" i="1"/>
  <c r="F31" i="1"/>
  <c r="G31" i="1"/>
  <c r="H31" i="1"/>
  <c r="A32" i="1"/>
  <c r="E32" i="1"/>
  <c r="F32" i="1"/>
  <c r="G32" i="1"/>
  <c r="H32" i="1" s="1"/>
  <c r="A33" i="1"/>
  <c r="E33" i="1"/>
  <c r="F33" i="1"/>
  <c r="G33" i="1"/>
  <c r="H33" i="1" s="1"/>
  <c r="A34" i="1"/>
  <c r="E34" i="1"/>
  <c r="F34" i="1"/>
  <c r="G34" i="1"/>
  <c r="H34" i="1"/>
  <c r="A10" i="4"/>
  <c r="E6" i="4" s="1"/>
  <c r="A11" i="4"/>
  <c r="A12" i="4"/>
  <c r="A13" i="4"/>
  <c r="A14" i="4"/>
  <c r="A15" i="4"/>
  <c r="A16" i="4"/>
  <c r="A17" i="4"/>
  <c r="A18" i="4"/>
  <c r="A19" i="4"/>
  <c r="A20" i="4"/>
  <c r="C6" i="4" s="1"/>
  <c r="A21" i="4"/>
  <c r="A22" i="4"/>
  <c r="A23" i="4"/>
  <c r="A24" i="4"/>
  <c r="A25" i="4"/>
  <c r="A26" i="4"/>
  <c r="A27" i="4"/>
  <c r="H11" i="1"/>
  <c r="N17" i="3" l="1"/>
  <c r="N30" i="3"/>
  <c r="N32" i="3"/>
  <c r="N22" i="3"/>
  <c r="N26" i="3"/>
  <c r="N29" i="3"/>
  <c r="N23" i="3"/>
  <c r="H31" i="3"/>
  <c r="H29" i="3"/>
  <c r="H11" i="3"/>
  <c r="H32" i="3"/>
  <c r="H22" i="3"/>
  <c r="H34" i="3"/>
  <c r="H24" i="3"/>
  <c r="H35" i="3"/>
  <c r="N33" i="3"/>
  <c r="H26" i="3"/>
  <c r="H19" i="3"/>
  <c r="H17" i="3"/>
  <c r="N25" i="3"/>
  <c r="H23" i="3"/>
  <c r="H21" i="3"/>
  <c r="N18" i="3"/>
  <c r="N11" i="3"/>
  <c r="N35" i="3"/>
  <c r="H25" i="3"/>
  <c r="N19" i="3"/>
  <c r="H33" i="3"/>
  <c r="N31" i="3"/>
  <c r="H30" i="3"/>
  <c r="N28" i="3"/>
  <c r="N21" i="3"/>
  <c r="N34" i="3"/>
  <c r="H28" i="3"/>
  <c r="N20" i="3"/>
  <c r="H18" i="3"/>
  <c r="N24" i="3"/>
  <c r="H20" i="3"/>
  <c r="H5" i="3"/>
  <c r="H6" i="3"/>
  <c r="H9" i="9"/>
  <c r="H10" i="9"/>
  <c r="H9" i="1"/>
  <c r="H10" i="1"/>
  <c r="H6" i="1"/>
  <c r="N5" i="3"/>
  <c r="N6" i="3"/>
  <c r="E5" i="4"/>
  <c r="C5" i="4"/>
  <c r="N10" i="3" l="1"/>
  <c r="H9" i="3"/>
  <c r="N9" i="3"/>
  <c r="N7" i="3" s="1"/>
  <c r="H10" i="3"/>
  <c r="H8" i="3" s="1"/>
  <c r="H7" i="1"/>
  <c r="H8" i="1"/>
  <c r="N8" i="3"/>
  <c r="H7" i="9"/>
  <c r="H8" i="9"/>
  <c r="H7" i="3" l="1"/>
</calcChain>
</file>

<file path=xl/sharedStrings.xml><?xml version="1.0" encoding="utf-8"?>
<sst xmlns="http://schemas.openxmlformats.org/spreadsheetml/2006/main" count="262" uniqueCount="58">
  <si>
    <t>s/n:</t>
  </si>
  <si>
    <t>date:</t>
  </si>
  <si>
    <t>snsr s/n:</t>
  </si>
  <si>
    <t xml:space="preserve"> </t>
  </si>
  <si>
    <t>SS</t>
  </si>
  <si>
    <t>Absolute PSI</t>
  </si>
  <si>
    <t>Offset</t>
  </si>
  <si>
    <t>Slope</t>
  </si>
  <si>
    <t>cnts@-15psi</t>
  </si>
  <si>
    <t>Vacuum</t>
  </si>
  <si>
    <t>mV/psi*75</t>
  </si>
  <si>
    <t>Full Scale</t>
  </si>
  <si>
    <t>mV</t>
  </si>
  <si>
    <t xml:space="preserve">mV/psi </t>
  </si>
  <si>
    <t>(10V/3V)</t>
  </si>
  <si>
    <t>Excitation</t>
  </si>
  <si>
    <t>100/1000(mV/V)</t>
  </si>
  <si>
    <t>Gain</t>
  </si>
  <si>
    <t>10K</t>
  </si>
  <si>
    <t>(4096/16/2.5V)</t>
  </si>
  <si>
    <t>cnts/V</t>
  </si>
  <si>
    <t>Abs PSI</t>
  </si>
  <si>
    <t>Gauge PSI / inHg</t>
  </si>
  <si>
    <t>SS (outlet)</t>
  </si>
  <si>
    <t>(V)</t>
  </si>
  <si>
    <t>(mV)</t>
  </si>
  <si>
    <t>Sampler.intakePSI</t>
  </si>
  <si>
    <t>Pressure on the Collection side of the membrane, has calibration data applied</t>
  </si>
  <si>
    <t>Sampler.outletPSI</t>
  </si>
  <si>
    <t>Pressure on the Sample side of the membrane</t>
  </si>
  <si>
    <t>Sampler.intakePress</t>
  </si>
  <si>
    <t>Uncalibrated Press based on A/D values</t>
  </si>
  <si>
    <t>Sampler.outletPress</t>
  </si>
  <si>
    <t>Sampler.calibrate</t>
  </si>
  <si>
    <t>Tells the machine to apply calibration to Press values</t>
  </si>
  <si>
    <t>SS.status (inPress / outPress)</t>
  </si>
  <si>
    <t>Raw A/D counts of outlet</t>
  </si>
  <si>
    <t>CS.status (inPress / outPress)</t>
  </si>
  <si>
    <t>Raw A/D counts of intake</t>
  </si>
  <si>
    <t>CS</t>
  </si>
  <si>
    <t>Calibration 1 (system)</t>
  </si>
  <si>
    <t>CS (intake)</t>
  </si>
  <si>
    <t>Verification 1 (post system cal)</t>
  </si>
  <si>
    <t>Calibration 2 (system)</t>
  </si>
  <si>
    <t>bias</t>
  </si>
  <si>
    <t>skew</t>
  </si>
  <si>
    <t>Gauge Target</t>
  </si>
  <si>
    <t>Verification 2 (post system cal)</t>
  </si>
  <si>
    <t>Preliminary Calibration (pre-install, SS)</t>
  </si>
  <si>
    <t>CS (outlet)</t>
  </si>
  <si>
    <t>Preliminary Calibration (pre-install, CS)</t>
  </si>
  <si>
    <t>pre-cal</t>
  </si>
  <si>
    <t>SS (outlet, outPress)</t>
  </si>
  <si>
    <t>CS (intake, inPress)</t>
  </si>
  <si>
    <t>Use these commands, not SS.status/CS.status</t>
  </si>
  <si>
    <t>Sampler.PSI</t>
  </si>
  <si>
    <t>First value is Intake (CS), second value is outlet (SS)</t>
  </si>
  <si>
    <t>Sampler.calibrate FIRST!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</si>
</sst>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;@"/>
    <numFmt numFmtId="165" formatCode="0.0000"/>
    <numFmt numFmtId="166" formatCode="0.00000000"/>
  </numFmts>
  <fonts count="5" x14ac:knownFonts="1"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22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14" fontId="2" fillId="0" borderId="0" xfId="0" applyNumberFormat="1" applyFont="1"/>
    <xf numFmtId="0" fontId="2" fillId="0" borderId="0" xfId="0" applyNumberFormat="1" applyFont="1"/>
    <xf numFmtId="2" fontId="2" fillId="0" borderId="0" xfId="0" applyNumberFormat="1" applyFont="1"/>
    <xf numFmtId="164" fontId="2" fillId="0" borderId="0" xfId="0" applyNumberFormat="1" applyFont="1"/>
    <xf numFmtId="165" fontId="2" fillId="2" borderId="0" xfId="0" applyNumberFormat="1" applyFont="1" applyFill="1"/>
    <xf numFmtId="166" fontId="2" fillId="2" borderId="0" xfId="0" applyNumberFormat="1" applyFont="1" applyFill="1"/>
    <xf numFmtId="0" fontId="2" fillId="3" borderId="0" xfId="0" applyNumberFormat="1" applyFont="1" applyFill="1"/>
    <xf numFmtId="0" fontId="2" fillId="2" borderId="0" xfId="0" applyNumberFormat="1" applyFont="1" applyFill="1"/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4" xfId="0" applyFont="1" applyFill="1" applyBorder="1"/>
    <xf numFmtId="0" fontId="2" fillId="0" borderId="5" xfId="0" applyFont="1" applyFill="1" applyBorder="1"/>
    <xf numFmtId="0" fontId="2" fillId="0" borderId="6" xfId="0" applyFont="1" applyFill="1" applyBorder="1"/>
    <xf numFmtId="0" fontId="2" fillId="0" borderId="1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7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165" fontId="2" fillId="3" borderId="0" xfId="0" applyNumberFormat="1" applyFont="1" applyFill="1"/>
    <xf numFmtId="166" fontId="2" fillId="3" borderId="0" xfId="0" applyNumberFormat="1" applyFont="1" applyFill="1"/>
    <xf numFmtId="0" fontId="2" fillId="0" borderId="1" xfId="0" applyNumberFormat="1" applyFont="1" applyBorder="1"/>
    <xf numFmtId="0" fontId="2" fillId="0" borderId="10" xfId="0" applyFont="1" applyFill="1" applyBorder="1"/>
    <xf numFmtId="0" fontId="2" fillId="0" borderId="3" xfId="0" applyNumberFormat="1" applyFont="1" applyBorder="1"/>
    <xf numFmtId="0" fontId="2" fillId="0" borderId="0" xfId="0" applyFont="1" applyFill="1" applyBorder="1"/>
    <xf numFmtId="0" fontId="2" fillId="0" borderId="5" xfId="0" applyNumberFormat="1" applyFont="1" applyBorder="1"/>
    <xf numFmtId="0" fontId="2" fillId="0" borderId="11" xfId="0" applyFont="1" applyFill="1" applyBorder="1"/>
    <xf numFmtId="0" fontId="2" fillId="0" borderId="1" xfId="0" applyNumberFormat="1" applyFont="1" applyFill="1" applyBorder="1"/>
    <xf numFmtId="0" fontId="2" fillId="0" borderId="3" xfId="0" applyNumberFormat="1" applyFont="1" applyFill="1" applyBorder="1"/>
    <xf numFmtId="0" fontId="2" fillId="0" borderId="5" xfId="0" applyNumberFormat="1" applyFont="1" applyFill="1" applyBorder="1"/>
    <xf numFmtId="165" fontId="2" fillId="2" borderId="7" xfId="0" applyNumberFormat="1" applyFont="1" applyFill="1" applyBorder="1"/>
    <xf numFmtId="166" fontId="2" fillId="2" borderId="9" xfId="0" applyNumberFormat="1" applyFont="1" applyFill="1" applyBorder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126489680416758E-2"/>
          <c:y val="5.5319148936170209E-2"/>
          <c:w val="0.76206982092966613"/>
          <c:h val="0.84893617021276591"/>
        </c:manualLayout>
      </c:layout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trendlineLbl>
          </c:trendline>
          <c:xVal>
            <c:numRef>
              <c:f>'Preliminary (SS)'!$D$17:$D$34</c:f>
              <c:numCache>
                <c:formatCode>General</c:formatCode>
                <c:ptCount val="18"/>
              </c:numCache>
            </c:numRef>
          </c:xVal>
          <c:yVal>
            <c:numRef>
              <c:f>'Preliminary (SS)'!$A$17:$A$34</c:f>
              <c:numCache>
                <c:formatCode>General</c:formatCode>
                <c:ptCount val="18"/>
                <c:pt idx="0">
                  <c:v>14.7</c:v>
                </c:pt>
                <c:pt idx="1">
                  <c:v>14.7</c:v>
                </c:pt>
                <c:pt idx="2">
                  <c:v>14.7</c:v>
                </c:pt>
                <c:pt idx="3">
                  <c:v>14.7</c:v>
                </c:pt>
                <c:pt idx="4">
                  <c:v>14.7</c:v>
                </c:pt>
                <c:pt idx="5">
                  <c:v>14.7</c:v>
                </c:pt>
                <c:pt idx="6">
                  <c:v>14.7</c:v>
                </c:pt>
                <c:pt idx="7">
                  <c:v>14.7</c:v>
                </c:pt>
                <c:pt idx="8">
                  <c:v>14.7</c:v>
                </c:pt>
                <c:pt idx="9">
                  <c:v>14.7</c:v>
                </c:pt>
                <c:pt idx="10">
                  <c:v>14.7</c:v>
                </c:pt>
                <c:pt idx="11">
                  <c:v>14.7</c:v>
                </c:pt>
                <c:pt idx="12">
                  <c:v>14.7</c:v>
                </c:pt>
                <c:pt idx="13">
                  <c:v>14.7</c:v>
                </c:pt>
                <c:pt idx="14">
                  <c:v>14.7</c:v>
                </c:pt>
                <c:pt idx="15">
                  <c:v>14.7</c:v>
                </c:pt>
                <c:pt idx="16">
                  <c:v>14.7</c:v>
                </c:pt>
                <c:pt idx="17">
                  <c:v>14.7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9F9-4409-8491-5BE252F9A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081072"/>
        <c:axId val="1"/>
      </c:scatterChart>
      <c:valAx>
        <c:axId val="168081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At val="0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8081072"/>
        <c:crossesAt val="0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58446826732410428"/>
          <c:y val="0.36782751294019284"/>
          <c:w val="0.81861300978538631"/>
          <c:h val="0.415448068991376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126489680416758E-2"/>
          <c:y val="5.5319148936170209E-2"/>
          <c:w val="0.76206982092966613"/>
          <c:h val="0.84893617021276591"/>
        </c:manualLayout>
      </c:layout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trendlineLbl>
          </c:trendline>
          <c:xVal>
            <c:numRef>
              <c:f>'Preliminary (CS)'!$D$17:$D$34</c:f>
              <c:numCache>
                <c:formatCode>General</c:formatCode>
                <c:ptCount val="18"/>
              </c:numCache>
            </c:numRef>
          </c:xVal>
          <c:yVal>
            <c:numRef>
              <c:f>'Preliminary (CS)'!$A$17:$A$34</c:f>
              <c:numCache>
                <c:formatCode>General</c:formatCode>
                <c:ptCount val="18"/>
                <c:pt idx="0">
                  <c:v>14.7</c:v>
                </c:pt>
                <c:pt idx="1">
                  <c:v>14.7</c:v>
                </c:pt>
                <c:pt idx="2">
                  <c:v>14.7</c:v>
                </c:pt>
                <c:pt idx="3">
                  <c:v>14.7</c:v>
                </c:pt>
                <c:pt idx="4">
                  <c:v>14.7</c:v>
                </c:pt>
                <c:pt idx="5">
                  <c:v>14.7</c:v>
                </c:pt>
                <c:pt idx="6">
                  <c:v>14.7</c:v>
                </c:pt>
                <c:pt idx="7">
                  <c:v>14.7</c:v>
                </c:pt>
                <c:pt idx="8">
                  <c:v>14.7</c:v>
                </c:pt>
                <c:pt idx="9">
                  <c:v>14.7</c:v>
                </c:pt>
                <c:pt idx="10">
                  <c:v>14.7</c:v>
                </c:pt>
                <c:pt idx="11">
                  <c:v>14.7</c:v>
                </c:pt>
                <c:pt idx="12">
                  <c:v>14.7</c:v>
                </c:pt>
                <c:pt idx="13">
                  <c:v>14.7</c:v>
                </c:pt>
                <c:pt idx="14">
                  <c:v>14.7</c:v>
                </c:pt>
                <c:pt idx="15">
                  <c:v>14.7</c:v>
                </c:pt>
                <c:pt idx="16">
                  <c:v>14.7</c:v>
                </c:pt>
                <c:pt idx="17">
                  <c:v>14.7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21D-46D1-A7D5-A999BA2BF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079824"/>
        <c:axId val="1"/>
      </c:scatterChart>
      <c:valAx>
        <c:axId val="168079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At val="0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8079824"/>
        <c:crossesAt val="0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446822668293219"/>
          <c:y val="0.36782751294019284"/>
          <c:w val="0.2341447635946915"/>
          <c:h val="4.76205560511832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067415730337076E-2"/>
          <c:y val="5.5319148936170209E-2"/>
          <c:w val="0.77191011235955054"/>
          <c:h val="0.84893617021276591"/>
        </c:manualLayout>
      </c:layout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trendlineLbl>
          </c:trendline>
          <c:xVal>
            <c:numRef>
              <c:f>'Calibration 1'!$D$17:$D$35</c:f>
              <c:numCache>
                <c:formatCode>General</c:formatCode>
                <c:ptCount val="19"/>
                <c:pt idx="0">
                  <c:v>1172</c:v>
                </c:pt>
                <c:pt idx="1">
                  <c:v>1246</c:v>
                </c:pt>
                <c:pt idx="2">
                  <c:v>1309</c:v>
                </c:pt>
                <c:pt idx="3">
                  <c:v>1447</c:v>
                </c:pt>
                <c:pt idx="4">
                  <c:v>1714</c:v>
                </c:pt>
                <c:pt idx="5">
                  <c:v>2099</c:v>
                </c:pt>
                <c:pt idx="6">
                  <c:v>2517</c:v>
                </c:pt>
                <c:pt idx="7">
                  <c:v>2035</c:v>
                </c:pt>
                <c:pt idx="8">
                  <c:v>1710</c:v>
                </c:pt>
                <c:pt idx="9">
                  <c:v>1486</c:v>
                </c:pt>
                <c:pt idx="10">
                  <c:v>1451</c:v>
                </c:pt>
                <c:pt idx="11">
                  <c:v>1313</c:v>
                </c:pt>
                <c:pt idx="12">
                  <c:v>1243</c:v>
                </c:pt>
                <c:pt idx="13">
                  <c:v>1183</c:v>
                </c:pt>
                <c:pt idx="14">
                  <c:v>1100</c:v>
                </c:pt>
                <c:pt idx="15">
                  <c:v>1012</c:v>
                </c:pt>
                <c:pt idx="16">
                  <c:v>946</c:v>
                </c:pt>
              </c:numCache>
            </c:numRef>
          </c:xVal>
          <c:yVal>
            <c:numRef>
              <c:f>'Calibration 1'!$A$17:$A$35</c:f>
              <c:numCache>
                <c:formatCode>General</c:formatCode>
                <c:ptCount val="19"/>
                <c:pt idx="0">
                  <c:v>14.7</c:v>
                </c:pt>
                <c:pt idx="1">
                  <c:v>17.5</c:v>
                </c:pt>
                <c:pt idx="2">
                  <c:v>21.4</c:v>
                </c:pt>
                <c:pt idx="3">
                  <c:v>29.6</c:v>
                </c:pt>
                <c:pt idx="4">
                  <c:v>45.5</c:v>
                </c:pt>
                <c:pt idx="5">
                  <c:v>68.2</c:v>
                </c:pt>
                <c:pt idx="6">
                  <c:v>92.7</c:v>
                </c:pt>
                <c:pt idx="7">
                  <c:v>64.599999999999994</c:v>
                </c:pt>
                <c:pt idx="8">
                  <c:v>45.4</c:v>
                </c:pt>
                <c:pt idx="9">
                  <c:v>32.200000000000003</c:v>
                </c:pt>
                <c:pt idx="10">
                  <c:v>31.7</c:v>
                </c:pt>
                <c:pt idx="11">
                  <c:v>22.1</c:v>
                </c:pt>
                <c:pt idx="12">
                  <c:v>18</c:v>
                </c:pt>
                <c:pt idx="13">
                  <c:v>14.7</c:v>
                </c:pt>
                <c:pt idx="14">
                  <c:v>12.293119999999998</c:v>
                </c:pt>
                <c:pt idx="15">
                  <c:v>9.7880000000000003</c:v>
                </c:pt>
                <c:pt idx="16">
                  <c:v>7.8723199999999984</c:v>
                </c:pt>
                <c:pt idx="17">
                  <c:v>14.7</c:v>
                </c:pt>
                <c:pt idx="18">
                  <c:v>14.7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96F-4F50-846C-4EBFBDB4370C}"/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trendlineLbl>
          </c:trendline>
          <c:xVal>
            <c:numRef>
              <c:f>'Calibration 1'!$J$17:$J$35</c:f>
              <c:numCache>
                <c:formatCode>General</c:formatCode>
                <c:ptCount val="19"/>
                <c:pt idx="0">
                  <c:v>2084</c:v>
                </c:pt>
                <c:pt idx="1">
                  <c:v>2137</c:v>
                </c:pt>
                <c:pt idx="2">
                  <c:v>2201</c:v>
                </c:pt>
                <c:pt idx="3">
                  <c:v>2334</c:v>
                </c:pt>
                <c:pt idx="4">
                  <c:v>2592</c:v>
                </c:pt>
                <c:pt idx="5">
                  <c:v>2965</c:v>
                </c:pt>
                <c:pt idx="6">
                  <c:v>3370</c:v>
                </c:pt>
                <c:pt idx="7">
                  <c:v>2907</c:v>
                </c:pt>
                <c:pt idx="8">
                  <c:v>2590</c:v>
                </c:pt>
                <c:pt idx="9">
                  <c:v>2372</c:v>
                </c:pt>
                <c:pt idx="10">
                  <c:v>2345</c:v>
                </c:pt>
                <c:pt idx="11">
                  <c:v>2209</c:v>
                </c:pt>
                <c:pt idx="12">
                  <c:v>2143</c:v>
                </c:pt>
                <c:pt idx="13">
                  <c:v>2087</c:v>
                </c:pt>
                <c:pt idx="14">
                  <c:v>2006</c:v>
                </c:pt>
                <c:pt idx="15">
                  <c:v>1923</c:v>
                </c:pt>
                <c:pt idx="16">
                  <c:v>1860</c:v>
                </c:pt>
              </c:numCache>
            </c:numRef>
          </c:xVal>
          <c:yVal>
            <c:numRef>
              <c:f>'Calibration 1'!$A$17:$A$35</c:f>
              <c:numCache>
                <c:formatCode>General</c:formatCode>
                <c:ptCount val="19"/>
                <c:pt idx="0">
                  <c:v>14.7</c:v>
                </c:pt>
                <c:pt idx="1">
                  <c:v>17.5</c:v>
                </c:pt>
                <c:pt idx="2">
                  <c:v>21.4</c:v>
                </c:pt>
                <c:pt idx="3">
                  <c:v>29.6</c:v>
                </c:pt>
                <c:pt idx="4">
                  <c:v>45.5</c:v>
                </c:pt>
                <c:pt idx="5">
                  <c:v>68.2</c:v>
                </c:pt>
                <c:pt idx="6">
                  <c:v>92.7</c:v>
                </c:pt>
                <c:pt idx="7">
                  <c:v>64.599999999999994</c:v>
                </c:pt>
                <c:pt idx="8">
                  <c:v>45.4</c:v>
                </c:pt>
                <c:pt idx="9">
                  <c:v>32.200000000000003</c:v>
                </c:pt>
                <c:pt idx="10">
                  <c:v>31.7</c:v>
                </c:pt>
                <c:pt idx="11">
                  <c:v>22.1</c:v>
                </c:pt>
                <c:pt idx="12">
                  <c:v>18</c:v>
                </c:pt>
                <c:pt idx="13">
                  <c:v>14.7</c:v>
                </c:pt>
                <c:pt idx="14">
                  <c:v>12.293119999999998</c:v>
                </c:pt>
                <c:pt idx="15">
                  <c:v>9.7880000000000003</c:v>
                </c:pt>
                <c:pt idx="16">
                  <c:v>7.8723199999999984</c:v>
                </c:pt>
                <c:pt idx="17">
                  <c:v>14.7</c:v>
                </c:pt>
                <c:pt idx="18">
                  <c:v>14.7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96F-4F50-846C-4EBFBDB43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079408"/>
        <c:axId val="1"/>
      </c:scatterChart>
      <c:valAx>
        <c:axId val="168079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At val="0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8079408"/>
        <c:crossesAt val="0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000616533671545"/>
          <c:y val="0.36618547681539809"/>
          <c:w val="0.45154232503655167"/>
          <c:h val="4.76205560511832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705231034078021E-2"/>
          <c:y val="7.8313253012048195E-2"/>
          <c:w val="0.67948824288900189"/>
          <c:h val="0.78614457831325302"/>
        </c:manualLayout>
      </c:layout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trendlineLbl>
          </c:trendline>
          <c:xVal>
            <c:numRef>
              <c:f>'Verification 1'!$C$10:$C$27</c:f>
              <c:numCache>
                <c:formatCode>General</c:formatCode>
                <c:ptCount val="18"/>
              </c:numCache>
            </c:numRef>
          </c:xVal>
          <c:yVal>
            <c:numRef>
              <c:f>'Verification 1'!$A$10:$A$27</c:f>
              <c:numCache>
                <c:formatCode>General</c:formatCode>
                <c:ptCount val="18"/>
                <c:pt idx="0">
                  <c:v>14.7</c:v>
                </c:pt>
                <c:pt idx="1">
                  <c:v>14.7</c:v>
                </c:pt>
                <c:pt idx="2">
                  <c:v>14.7</c:v>
                </c:pt>
                <c:pt idx="3">
                  <c:v>14.7</c:v>
                </c:pt>
                <c:pt idx="4">
                  <c:v>14.7</c:v>
                </c:pt>
                <c:pt idx="5">
                  <c:v>14.7</c:v>
                </c:pt>
                <c:pt idx="6">
                  <c:v>14.7</c:v>
                </c:pt>
                <c:pt idx="7">
                  <c:v>14.7</c:v>
                </c:pt>
                <c:pt idx="8">
                  <c:v>14.7</c:v>
                </c:pt>
                <c:pt idx="9">
                  <c:v>14.7</c:v>
                </c:pt>
                <c:pt idx="10">
                  <c:v>14.7</c:v>
                </c:pt>
                <c:pt idx="11">
                  <c:v>14.7</c:v>
                </c:pt>
                <c:pt idx="12">
                  <c:v>14.7</c:v>
                </c:pt>
                <c:pt idx="13">
                  <c:v>14.7</c:v>
                </c:pt>
                <c:pt idx="14">
                  <c:v>14.7</c:v>
                </c:pt>
                <c:pt idx="15">
                  <c:v>14.7</c:v>
                </c:pt>
                <c:pt idx="16">
                  <c:v>14.7</c:v>
                </c:pt>
                <c:pt idx="17">
                  <c:v>14.7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98A-4722-A755-6EBE6C83D1F7}"/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trendlineLbl>
          </c:trendline>
          <c:xVal>
            <c:numRef>
              <c:f>'Verification 1'!$E$10:$E$27</c:f>
              <c:numCache>
                <c:formatCode>General</c:formatCode>
                <c:ptCount val="18"/>
              </c:numCache>
            </c:numRef>
          </c:xVal>
          <c:yVal>
            <c:numRef>
              <c:f>'Verification 1'!$A$10:$A$27</c:f>
              <c:numCache>
                <c:formatCode>General</c:formatCode>
                <c:ptCount val="18"/>
                <c:pt idx="0">
                  <c:v>14.7</c:v>
                </c:pt>
                <c:pt idx="1">
                  <c:v>14.7</c:v>
                </c:pt>
                <c:pt idx="2">
                  <c:v>14.7</c:v>
                </c:pt>
                <c:pt idx="3">
                  <c:v>14.7</c:v>
                </c:pt>
                <c:pt idx="4">
                  <c:v>14.7</c:v>
                </c:pt>
                <c:pt idx="5">
                  <c:v>14.7</c:v>
                </c:pt>
                <c:pt idx="6">
                  <c:v>14.7</c:v>
                </c:pt>
                <c:pt idx="7">
                  <c:v>14.7</c:v>
                </c:pt>
                <c:pt idx="8">
                  <c:v>14.7</c:v>
                </c:pt>
                <c:pt idx="9">
                  <c:v>14.7</c:v>
                </c:pt>
                <c:pt idx="10">
                  <c:v>14.7</c:v>
                </c:pt>
                <c:pt idx="11">
                  <c:v>14.7</c:v>
                </c:pt>
                <c:pt idx="12">
                  <c:v>14.7</c:v>
                </c:pt>
                <c:pt idx="13">
                  <c:v>14.7</c:v>
                </c:pt>
                <c:pt idx="14">
                  <c:v>14.7</c:v>
                </c:pt>
                <c:pt idx="15">
                  <c:v>14.7</c:v>
                </c:pt>
                <c:pt idx="16">
                  <c:v>14.7</c:v>
                </c:pt>
                <c:pt idx="17">
                  <c:v>14.7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98A-4722-A755-6EBE6C83D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085648"/>
        <c:axId val="1"/>
      </c:scatterChart>
      <c:valAx>
        <c:axId val="168085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At val="0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8085648"/>
        <c:crossesAt val="0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49338377323861"/>
          <c:y val="0.31163858878105355"/>
          <c:w val="0.64305536838457544"/>
          <c:h val="6.744430202038698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067415730337076E-2"/>
          <c:y val="5.5319148936170209E-2"/>
          <c:w val="0.77191011235955054"/>
          <c:h val="0.84893617021276591"/>
        </c:manualLayout>
      </c:layout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trendlineLbl>
          </c:trendline>
          <c:xVal>
            <c:numRef>
              <c:f>'Calibration 2'!$D$17:$D$34</c:f>
              <c:numCache>
                <c:formatCode>General</c:formatCode>
                <c:ptCount val="18"/>
              </c:numCache>
            </c:numRef>
          </c:xVal>
          <c:yVal>
            <c:numRef>
              <c:f>'Calibration 2'!$A$17:$A$34</c:f>
              <c:numCache>
                <c:formatCode>General</c:formatCode>
                <c:ptCount val="18"/>
                <c:pt idx="0">
                  <c:v>14.7</c:v>
                </c:pt>
                <c:pt idx="1">
                  <c:v>14.7</c:v>
                </c:pt>
                <c:pt idx="2">
                  <c:v>14.7</c:v>
                </c:pt>
                <c:pt idx="3">
                  <c:v>14.7</c:v>
                </c:pt>
                <c:pt idx="4">
                  <c:v>14.7</c:v>
                </c:pt>
                <c:pt idx="5">
                  <c:v>14.7</c:v>
                </c:pt>
                <c:pt idx="6">
                  <c:v>14.7</c:v>
                </c:pt>
                <c:pt idx="7">
                  <c:v>14.7</c:v>
                </c:pt>
                <c:pt idx="8">
                  <c:v>14.7</c:v>
                </c:pt>
                <c:pt idx="9">
                  <c:v>14.7</c:v>
                </c:pt>
                <c:pt idx="10">
                  <c:v>14.7</c:v>
                </c:pt>
                <c:pt idx="11">
                  <c:v>14.7</c:v>
                </c:pt>
                <c:pt idx="12">
                  <c:v>14.7</c:v>
                </c:pt>
                <c:pt idx="13">
                  <c:v>14.7</c:v>
                </c:pt>
                <c:pt idx="14">
                  <c:v>14.7</c:v>
                </c:pt>
                <c:pt idx="15">
                  <c:v>14.7</c:v>
                </c:pt>
                <c:pt idx="16">
                  <c:v>14.7</c:v>
                </c:pt>
                <c:pt idx="17">
                  <c:v>14.7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C68-49E4-A0A9-0FC3329156DE}"/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trendlineLbl>
          </c:trendline>
          <c:xVal>
            <c:numRef>
              <c:f>'Calibration 2'!$J$17:$J$34</c:f>
              <c:numCache>
                <c:formatCode>General</c:formatCode>
                <c:ptCount val="18"/>
              </c:numCache>
            </c:numRef>
          </c:xVal>
          <c:yVal>
            <c:numRef>
              <c:f>'Calibration 2'!$A$17:$A$34</c:f>
              <c:numCache>
                <c:formatCode>General</c:formatCode>
                <c:ptCount val="18"/>
                <c:pt idx="0">
                  <c:v>14.7</c:v>
                </c:pt>
                <c:pt idx="1">
                  <c:v>14.7</c:v>
                </c:pt>
                <c:pt idx="2">
                  <c:v>14.7</c:v>
                </c:pt>
                <c:pt idx="3">
                  <c:v>14.7</c:v>
                </c:pt>
                <c:pt idx="4">
                  <c:v>14.7</c:v>
                </c:pt>
                <c:pt idx="5">
                  <c:v>14.7</c:v>
                </c:pt>
                <c:pt idx="6">
                  <c:v>14.7</c:v>
                </c:pt>
                <c:pt idx="7">
                  <c:v>14.7</c:v>
                </c:pt>
                <c:pt idx="8">
                  <c:v>14.7</c:v>
                </c:pt>
                <c:pt idx="9">
                  <c:v>14.7</c:v>
                </c:pt>
                <c:pt idx="10">
                  <c:v>14.7</c:v>
                </c:pt>
                <c:pt idx="11">
                  <c:v>14.7</c:v>
                </c:pt>
                <c:pt idx="12">
                  <c:v>14.7</c:v>
                </c:pt>
                <c:pt idx="13">
                  <c:v>14.7</c:v>
                </c:pt>
                <c:pt idx="14">
                  <c:v>14.7</c:v>
                </c:pt>
                <c:pt idx="15">
                  <c:v>14.7</c:v>
                </c:pt>
                <c:pt idx="16">
                  <c:v>14.7</c:v>
                </c:pt>
                <c:pt idx="17">
                  <c:v>14.7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C68-49E4-A0A9-0FC332915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079408"/>
        <c:axId val="1"/>
      </c:scatterChart>
      <c:valAx>
        <c:axId val="168079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At val="0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8079408"/>
        <c:crossesAt val="0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000616533671545"/>
          <c:y val="0.36618547681539809"/>
          <c:w val="0.45154232503655167"/>
          <c:h val="4.76205560511832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705231034078021E-2"/>
          <c:y val="7.8313253012048195E-2"/>
          <c:w val="0.67948824288900189"/>
          <c:h val="0.78614457831325302"/>
        </c:manualLayout>
      </c:layout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trendlineLbl>
          </c:trendline>
          <c:xVal>
            <c:numRef>
              <c:f>'Verification 2'!$C$10:$C$27</c:f>
              <c:numCache>
                <c:formatCode>General</c:formatCode>
                <c:ptCount val="18"/>
              </c:numCache>
            </c:numRef>
          </c:xVal>
          <c:yVal>
            <c:numRef>
              <c:f>'Verification 2'!$A$10:$A$27</c:f>
              <c:numCache>
                <c:formatCode>General</c:formatCode>
                <c:ptCount val="18"/>
                <c:pt idx="0">
                  <c:v>14.7</c:v>
                </c:pt>
                <c:pt idx="1">
                  <c:v>14.7</c:v>
                </c:pt>
                <c:pt idx="2">
                  <c:v>14.7</c:v>
                </c:pt>
                <c:pt idx="3">
                  <c:v>14.7</c:v>
                </c:pt>
                <c:pt idx="4">
                  <c:v>14.7</c:v>
                </c:pt>
                <c:pt idx="5">
                  <c:v>14.7</c:v>
                </c:pt>
                <c:pt idx="6">
                  <c:v>14.7</c:v>
                </c:pt>
                <c:pt idx="7">
                  <c:v>14.7</c:v>
                </c:pt>
                <c:pt idx="8">
                  <c:v>14.7</c:v>
                </c:pt>
                <c:pt idx="9">
                  <c:v>14.7</c:v>
                </c:pt>
                <c:pt idx="10">
                  <c:v>14.7</c:v>
                </c:pt>
                <c:pt idx="11">
                  <c:v>14.7</c:v>
                </c:pt>
                <c:pt idx="12">
                  <c:v>14.7</c:v>
                </c:pt>
                <c:pt idx="13">
                  <c:v>14.7</c:v>
                </c:pt>
                <c:pt idx="14">
                  <c:v>14.7</c:v>
                </c:pt>
                <c:pt idx="15">
                  <c:v>14.7</c:v>
                </c:pt>
                <c:pt idx="16">
                  <c:v>14.7</c:v>
                </c:pt>
                <c:pt idx="17">
                  <c:v>14.7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D5E-4796-BF46-9BEE4112243B}"/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trendlineLbl>
          </c:trendline>
          <c:xVal>
            <c:numRef>
              <c:f>'Verification 2'!$E$10:$E$27</c:f>
              <c:numCache>
                <c:formatCode>General</c:formatCode>
                <c:ptCount val="18"/>
              </c:numCache>
            </c:numRef>
          </c:xVal>
          <c:yVal>
            <c:numRef>
              <c:f>'Verification 2'!$A$10:$A$27</c:f>
              <c:numCache>
                <c:formatCode>General</c:formatCode>
                <c:ptCount val="18"/>
                <c:pt idx="0">
                  <c:v>14.7</c:v>
                </c:pt>
                <c:pt idx="1">
                  <c:v>14.7</c:v>
                </c:pt>
                <c:pt idx="2">
                  <c:v>14.7</c:v>
                </c:pt>
                <c:pt idx="3">
                  <c:v>14.7</c:v>
                </c:pt>
                <c:pt idx="4">
                  <c:v>14.7</c:v>
                </c:pt>
                <c:pt idx="5">
                  <c:v>14.7</c:v>
                </c:pt>
                <c:pt idx="6">
                  <c:v>14.7</c:v>
                </c:pt>
                <c:pt idx="7">
                  <c:v>14.7</c:v>
                </c:pt>
                <c:pt idx="8">
                  <c:v>14.7</c:v>
                </c:pt>
                <c:pt idx="9">
                  <c:v>14.7</c:v>
                </c:pt>
                <c:pt idx="10">
                  <c:v>14.7</c:v>
                </c:pt>
                <c:pt idx="11">
                  <c:v>14.7</c:v>
                </c:pt>
                <c:pt idx="12">
                  <c:v>14.7</c:v>
                </c:pt>
                <c:pt idx="13">
                  <c:v>14.7</c:v>
                </c:pt>
                <c:pt idx="14">
                  <c:v>14.7</c:v>
                </c:pt>
                <c:pt idx="15">
                  <c:v>14.7</c:v>
                </c:pt>
                <c:pt idx="16">
                  <c:v>14.7</c:v>
                </c:pt>
                <c:pt idx="17">
                  <c:v>14.7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D5E-4796-BF46-9BEE41122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308240"/>
        <c:axId val="1"/>
      </c:scatterChart>
      <c:valAx>
        <c:axId val="168308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At val="0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8308240"/>
        <c:crossesAt val="0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49338377323861"/>
          <c:y val="0.31163858878105355"/>
          <c:w val="0.64305536838457544"/>
          <c:h val="6.744430202038698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144780</xdr:rowOff>
    </xdr:from>
    <xdr:to>
      <xdr:col>12</xdr:col>
      <xdr:colOff>502920</xdr:colOff>
      <xdr:row>70</xdr:row>
      <xdr:rowOff>91440</xdr:rowOff>
    </xdr:to>
    <xdr:graphicFrame macro="">
      <xdr:nvGraphicFramePr>
        <xdr:cNvPr id="1039" name="Chart 1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144780</xdr:rowOff>
    </xdr:from>
    <xdr:to>
      <xdr:col>12</xdr:col>
      <xdr:colOff>502920</xdr:colOff>
      <xdr:row>70</xdr:row>
      <xdr:rowOff>91440</xdr:rowOff>
    </xdr:to>
    <xdr:graphicFrame macro="">
      <xdr:nvGraphicFramePr>
        <xdr:cNvPr id="70661" name="Chart 1">
          <a:extLst>
            <a:ext uri="{FF2B5EF4-FFF2-40B4-BE49-F238E27FC236}">
              <a16:creationId xmlns:a16="http://schemas.microsoft.com/office/drawing/2014/main" id="{00000000-0008-0000-0100-00000514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43</xdr:row>
      <xdr:rowOff>144780</xdr:rowOff>
    </xdr:from>
    <xdr:to>
      <xdr:col>12</xdr:col>
      <xdr:colOff>502920</xdr:colOff>
      <xdr:row>71</xdr:row>
      <xdr:rowOff>91440</xdr:rowOff>
    </xdr:to>
    <xdr:graphicFrame macro="">
      <xdr:nvGraphicFramePr>
        <xdr:cNvPr id="3087" name="Chart 1">
          <a:extLst>
            <a:ext uri="{FF2B5EF4-FFF2-40B4-BE49-F238E27FC236}">
              <a16:creationId xmlns:a16="http://schemas.microsoft.com/office/drawing/2014/main" id="{00000000-0008-0000-0200-00000F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106680</xdr:rowOff>
    </xdr:from>
    <xdr:to>
      <xdr:col>6</xdr:col>
      <xdr:colOff>1051560</xdr:colOff>
      <xdr:row>47</xdr:row>
      <xdr:rowOff>30480</xdr:rowOff>
    </xdr:to>
    <xdr:graphicFrame macro="">
      <xdr:nvGraphicFramePr>
        <xdr:cNvPr id="4111" name="Chart 1">
          <a:extLst>
            <a:ext uri="{FF2B5EF4-FFF2-40B4-BE49-F238E27FC236}">
              <a16:creationId xmlns:a16="http://schemas.microsoft.com/office/drawing/2014/main" id="{00000000-0008-0000-0300-00000F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144780</xdr:rowOff>
    </xdr:from>
    <xdr:to>
      <xdr:col>12</xdr:col>
      <xdr:colOff>502920</xdr:colOff>
      <xdr:row>70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106680</xdr:rowOff>
    </xdr:from>
    <xdr:to>
      <xdr:col>6</xdr:col>
      <xdr:colOff>1051560</xdr:colOff>
      <xdr:row>47</xdr:row>
      <xdr:rowOff>30480</xdr:rowOff>
    </xdr:to>
    <xdr:graphicFrame macro="">
      <xdr:nvGraphicFramePr>
        <xdr:cNvPr id="63494" name="Chart 1">
          <a:extLst>
            <a:ext uri="{FF2B5EF4-FFF2-40B4-BE49-F238E27FC236}">
              <a16:creationId xmlns:a16="http://schemas.microsoft.com/office/drawing/2014/main" id="{00000000-0008-0000-0500-000006F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5"/>
  <sheetViews>
    <sheetView workbookViewId="0">
      <selection activeCell="C21" sqref="C21"/>
    </sheetView>
  </sheetViews>
  <sheetFormatPr defaultColWidth="8.88671875" defaultRowHeight="14.4" x14ac:dyDescent="0.3"/>
  <cols>
    <col min="1" max="1" width="7.6640625" style="2" customWidth="1"/>
    <col min="2" max="2" width="14.44140625" style="2" bestFit="1" customWidth="1"/>
    <col min="3" max="3" width="15.88671875" style="2" bestFit="1" customWidth="1"/>
    <col min="4" max="4" width="10.33203125" style="2" bestFit="1" customWidth="1"/>
    <col min="5" max="6" width="7.109375" style="2" customWidth="1"/>
    <col min="7" max="7" width="8" style="2" bestFit="1" customWidth="1"/>
    <col min="8" max="8" width="12.6640625" style="2" bestFit="1" customWidth="1"/>
    <col min="9" max="9" width="10.44140625" style="2" customWidth="1"/>
    <col min="10" max="13" width="8.44140625" style="2" customWidth="1"/>
    <col min="14" max="14" width="11.6640625" style="2" customWidth="1"/>
    <col min="15" max="16384" width="8.88671875" style="2"/>
  </cols>
  <sheetData>
    <row r="1" spans="1:12" x14ac:dyDescent="0.3">
      <c r="A1" s="1" t="s">
        <v>48</v>
      </c>
    </row>
    <row r="3" spans="1:12" x14ac:dyDescent="0.3">
      <c r="A3" s="3" t="s">
        <v>0</v>
      </c>
      <c r="C3" s="3" t="s">
        <v>1</v>
      </c>
      <c r="D3" s="7"/>
      <c r="G3" s="3" t="s">
        <v>2</v>
      </c>
    </row>
    <row r="4" spans="1:12" x14ac:dyDescent="0.3">
      <c r="B4" s="2" t="s">
        <v>3</v>
      </c>
      <c r="H4" s="1" t="s">
        <v>4</v>
      </c>
      <c r="J4" s="2" t="s">
        <v>26</v>
      </c>
      <c r="L4" s="2" t="s">
        <v>27</v>
      </c>
    </row>
    <row r="5" spans="1:12" x14ac:dyDescent="0.3">
      <c r="B5" s="2" t="s">
        <v>5</v>
      </c>
      <c r="C5" s="2" t="s">
        <v>6</v>
      </c>
      <c r="H5" s="8" t="e">
        <f>INTERCEPT(A17:A34,D17:D34)</f>
        <v>#DIV/0!</v>
      </c>
      <c r="J5" s="2" t="s">
        <v>28</v>
      </c>
      <c r="L5" s="2" t="s">
        <v>29</v>
      </c>
    </row>
    <row r="6" spans="1:12" x14ac:dyDescent="0.3">
      <c r="B6" s="2" t="s">
        <v>5</v>
      </c>
      <c r="C6" s="2" t="s">
        <v>7</v>
      </c>
      <c r="H6" s="9" t="e">
        <f>SLOPE(A17:A34,D17:D34)</f>
        <v>#DIV/0!</v>
      </c>
      <c r="J6" s="2" t="s">
        <v>30</v>
      </c>
      <c r="L6" s="2" t="s">
        <v>31</v>
      </c>
    </row>
    <row r="7" spans="1:12" x14ac:dyDescent="0.3">
      <c r="B7" s="2" t="s">
        <v>8</v>
      </c>
      <c r="C7" s="2" t="s">
        <v>9</v>
      </c>
      <c r="H7" s="10" t="e">
        <f>((-15*H10+H9)/G11*F12+E13)*D14</f>
        <v>#DIV/0!</v>
      </c>
      <c r="I7" s="5"/>
      <c r="J7" s="2" t="s">
        <v>32</v>
      </c>
      <c r="L7" s="2" t="s">
        <v>31</v>
      </c>
    </row>
    <row r="8" spans="1:12" x14ac:dyDescent="0.3">
      <c r="B8" s="2" t="s">
        <v>10</v>
      </c>
      <c r="C8" s="2" t="s">
        <v>11</v>
      </c>
      <c r="H8" s="10" t="e">
        <f>H10*75</f>
        <v>#DIV/0!</v>
      </c>
      <c r="J8" s="2" t="s">
        <v>33</v>
      </c>
      <c r="L8" s="2" t="s">
        <v>34</v>
      </c>
    </row>
    <row r="9" spans="1:12" x14ac:dyDescent="0.3">
      <c r="B9" s="2" t="s">
        <v>12</v>
      </c>
      <c r="C9" s="2" t="s">
        <v>6</v>
      </c>
      <c r="H9" s="10" t="e">
        <f>INTERCEPT(H17:H20,$C17:$C20)</f>
        <v>#DIV/0!</v>
      </c>
    </row>
    <row r="10" spans="1:12" x14ac:dyDescent="0.3">
      <c r="B10" s="2" t="s">
        <v>13</v>
      </c>
      <c r="C10" s="2" t="s">
        <v>7</v>
      </c>
      <c r="H10" s="10" t="e">
        <f>SLOPE(H17:H20,$C17:$C20)</f>
        <v>#DIV/0!</v>
      </c>
      <c r="J10" s="2" t="s">
        <v>35</v>
      </c>
      <c r="L10" s="2" t="s">
        <v>36</v>
      </c>
    </row>
    <row r="11" spans="1:12" x14ac:dyDescent="0.3">
      <c r="B11" s="2" t="s">
        <v>14</v>
      </c>
      <c r="C11" s="2" t="s">
        <v>15</v>
      </c>
      <c r="G11" s="6">
        <f>10/3</f>
        <v>3.3333333333333335</v>
      </c>
      <c r="H11" s="6">
        <f>H12*G11</f>
        <v>-16.9921875</v>
      </c>
      <c r="J11" s="2" t="s">
        <v>37</v>
      </c>
      <c r="L11" s="2" t="s">
        <v>38</v>
      </c>
    </row>
    <row r="12" spans="1:12" x14ac:dyDescent="0.3">
      <c r="B12" s="2" t="s">
        <v>16</v>
      </c>
      <c r="C12" s="2" t="s">
        <v>17</v>
      </c>
      <c r="F12" s="2">
        <v>0.1</v>
      </c>
      <c r="H12" s="5">
        <f>H13/F12</f>
        <v>-5.09765625</v>
      </c>
    </row>
    <row r="13" spans="1:12" x14ac:dyDescent="0.3">
      <c r="B13" s="2" t="s">
        <v>18</v>
      </c>
      <c r="C13" s="2" t="s">
        <v>6</v>
      </c>
      <c r="E13" s="2">
        <v>1</v>
      </c>
      <c r="H13" s="5">
        <f>H14-E13-2</f>
        <v>-0.509765625</v>
      </c>
    </row>
    <row r="14" spans="1:12" x14ac:dyDescent="0.3">
      <c r="B14" s="2" t="s">
        <v>19</v>
      </c>
      <c r="C14" s="2" t="s">
        <v>20</v>
      </c>
      <c r="D14" s="2">
        <v>102.4</v>
      </c>
      <c r="H14" s="5">
        <f>255/D14</f>
        <v>2.490234375</v>
      </c>
    </row>
    <row r="16" spans="1:12" ht="15" thickBot="1" x14ac:dyDescent="0.35">
      <c r="A16" s="1" t="s">
        <v>21</v>
      </c>
      <c r="B16" s="1" t="s">
        <v>46</v>
      </c>
      <c r="C16" s="1" t="s">
        <v>22</v>
      </c>
      <c r="D16" s="1" t="s">
        <v>23</v>
      </c>
      <c r="E16" s="1" t="s">
        <v>24</v>
      </c>
      <c r="F16" s="1" t="s">
        <v>24</v>
      </c>
      <c r="G16" s="1" t="s">
        <v>25</v>
      </c>
    </row>
    <row r="17" spans="1:8" ht="15" thickTop="1" x14ac:dyDescent="0.3">
      <c r="A17" s="5">
        <f t="shared" ref="A17:A34" si="0">IF(C17&lt;0,C17*0.4912+14.7,C17+14.7)</f>
        <v>14.7</v>
      </c>
      <c r="B17" s="32"/>
      <c r="C17" s="27"/>
      <c r="D17" s="13"/>
      <c r="E17" s="10">
        <f t="shared" ref="E17:E34" si="1">D17/D$14</f>
        <v>0</v>
      </c>
      <c r="F17" s="10">
        <f t="shared" ref="F17:F34" si="2">E17-E$13</f>
        <v>-1</v>
      </c>
      <c r="G17" s="10">
        <f t="shared" ref="G17:G34" si="3">F17/F$12</f>
        <v>-10</v>
      </c>
      <c r="H17" s="10">
        <f t="shared" ref="H17:H34" si="4">G17*G$11</f>
        <v>-33.333333333333336</v>
      </c>
    </row>
    <row r="18" spans="1:8" x14ac:dyDescent="0.3">
      <c r="A18" s="5">
        <f t="shared" si="0"/>
        <v>14.7</v>
      </c>
      <c r="B18" s="33"/>
      <c r="C18" s="29"/>
      <c r="D18" s="15"/>
      <c r="E18" s="10">
        <f t="shared" si="1"/>
        <v>0</v>
      </c>
      <c r="F18" s="10">
        <f t="shared" si="2"/>
        <v>-1</v>
      </c>
      <c r="G18" s="10">
        <f t="shared" si="3"/>
        <v>-10</v>
      </c>
      <c r="H18" s="10">
        <f t="shared" si="4"/>
        <v>-33.333333333333336</v>
      </c>
    </row>
    <row r="19" spans="1:8" x14ac:dyDescent="0.3">
      <c r="A19" s="5">
        <f t="shared" si="0"/>
        <v>14.7</v>
      </c>
      <c r="B19" s="33"/>
      <c r="C19" s="29"/>
      <c r="D19" s="15"/>
      <c r="E19" s="10">
        <f t="shared" si="1"/>
        <v>0</v>
      </c>
      <c r="F19" s="10">
        <f t="shared" si="2"/>
        <v>-1</v>
      </c>
      <c r="G19" s="10">
        <f t="shared" si="3"/>
        <v>-10</v>
      </c>
      <c r="H19" s="10">
        <f t="shared" si="4"/>
        <v>-33.333333333333336</v>
      </c>
    </row>
    <row r="20" spans="1:8" x14ac:dyDescent="0.3">
      <c r="A20" s="5">
        <f t="shared" si="0"/>
        <v>14.7</v>
      </c>
      <c r="B20" s="33"/>
      <c r="C20" s="29"/>
      <c r="D20" s="15"/>
      <c r="E20" s="10">
        <f t="shared" si="1"/>
        <v>0</v>
      </c>
      <c r="F20" s="10">
        <f t="shared" si="2"/>
        <v>-1</v>
      </c>
      <c r="G20" s="10">
        <f t="shared" si="3"/>
        <v>-10</v>
      </c>
      <c r="H20" s="10">
        <f t="shared" si="4"/>
        <v>-33.333333333333336</v>
      </c>
    </row>
    <row r="21" spans="1:8" x14ac:dyDescent="0.3">
      <c r="A21" s="5">
        <f t="shared" si="0"/>
        <v>14.7</v>
      </c>
      <c r="B21" s="33"/>
      <c r="C21" s="29"/>
      <c r="D21" s="15"/>
      <c r="E21" s="10">
        <f t="shared" si="1"/>
        <v>0</v>
      </c>
      <c r="F21" s="10">
        <f t="shared" si="2"/>
        <v>-1</v>
      </c>
      <c r="G21" s="10">
        <f t="shared" si="3"/>
        <v>-10</v>
      </c>
      <c r="H21" s="10">
        <f t="shared" si="4"/>
        <v>-33.333333333333336</v>
      </c>
    </row>
    <row r="22" spans="1:8" x14ac:dyDescent="0.3">
      <c r="A22" s="5">
        <f t="shared" si="0"/>
        <v>14.7</v>
      </c>
      <c r="B22" s="33"/>
      <c r="C22" s="29"/>
      <c r="D22" s="15"/>
      <c r="E22" s="10">
        <f t="shared" si="1"/>
        <v>0</v>
      </c>
      <c r="F22" s="10">
        <f t="shared" si="2"/>
        <v>-1</v>
      </c>
      <c r="G22" s="10">
        <f t="shared" si="3"/>
        <v>-10</v>
      </c>
      <c r="H22" s="10">
        <f t="shared" si="4"/>
        <v>-33.333333333333336</v>
      </c>
    </row>
    <row r="23" spans="1:8" x14ac:dyDescent="0.3">
      <c r="A23" s="5">
        <f t="shared" si="0"/>
        <v>14.7</v>
      </c>
      <c r="B23" s="33"/>
      <c r="C23" s="29"/>
      <c r="D23" s="15"/>
      <c r="E23" s="10">
        <f t="shared" si="1"/>
        <v>0</v>
      </c>
      <c r="F23" s="10">
        <f t="shared" si="2"/>
        <v>-1</v>
      </c>
      <c r="G23" s="10">
        <f t="shared" si="3"/>
        <v>-10</v>
      </c>
      <c r="H23" s="10">
        <f t="shared" si="4"/>
        <v>-33.333333333333336</v>
      </c>
    </row>
    <row r="24" spans="1:8" x14ac:dyDescent="0.3">
      <c r="A24" s="5">
        <f t="shared" si="0"/>
        <v>14.7</v>
      </c>
      <c r="B24" s="33"/>
      <c r="C24" s="29"/>
      <c r="D24" s="15"/>
      <c r="E24" s="10">
        <f t="shared" si="1"/>
        <v>0</v>
      </c>
      <c r="F24" s="10">
        <f t="shared" si="2"/>
        <v>-1</v>
      </c>
      <c r="G24" s="10">
        <f t="shared" si="3"/>
        <v>-10</v>
      </c>
      <c r="H24" s="10">
        <f t="shared" si="4"/>
        <v>-33.333333333333336</v>
      </c>
    </row>
    <row r="25" spans="1:8" x14ac:dyDescent="0.3">
      <c r="A25" s="5">
        <f t="shared" si="0"/>
        <v>14.7</v>
      </c>
      <c r="B25" s="33"/>
      <c r="C25" s="29"/>
      <c r="D25" s="15"/>
      <c r="E25" s="10">
        <f t="shared" si="1"/>
        <v>0</v>
      </c>
      <c r="F25" s="10">
        <f t="shared" si="2"/>
        <v>-1</v>
      </c>
      <c r="G25" s="10">
        <f t="shared" si="3"/>
        <v>-10</v>
      </c>
      <c r="H25" s="10">
        <f t="shared" si="4"/>
        <v>-33.333333333333336</v>
      </c>
    </row>
    <row r="26" spans="1:8" x14ac:dyDescent="0.3">
      <c r="A26" s="5">
        <f t="shared" si="0"/>
        <v>14.7</v>
      </c>
      <c r="B26" s="33"/>
      <c r="C26" s="29"/>
      <c r="D26" s="15"/>
      <c r="E26" s="10">
        <f t="shared" si="1"/>
        <v>0</v>
      </c>
      <c r="F26" s="10">
        <f t="shared" si="2"/>
        <v>-1</v>
      </c>
      <c r="G26" s="10">
        <f t="shared" si="3"/>
        <v>-10</v>
      </c>
      <c r="H26" s="10">
        <f t="shared" si="4"/>
        <v>-33.333333333333336</v>
      </c>
    </row>
    <row r="27" spans="1:8" x14ac:dyDescent="0.3">
      <c r="A27" s="5">
        <f t="shared" si="0"/>
        <v>14.7</v>
      </c>
      <c r="B27" s="33"/>
      <c r="C27" s="29"/>
      <c r="D27" s="15"/>
      <c r="E27" s="10">
        <f t="shared" si="1"/>
        <v>0</v>
      </c>
      <c r="F27" s="10">
        <f t="shared" si="2"/>
        <v>-1</v>
      </c>
      <c r="G27" s="10">
        <f t="shared" si="3"/>
        <v>-10</v>
      </c>
      <c r="H27" s="10">
        <f t="shared" si="4"/>
        <v>-33.333333333333336</v>
      </c>
    </row>
    <row r="28" spans="1:8" x14ac:dyDescent="0.3">
      <c r="A28" s="5">
        <f t="shared" si="0"/>
        <v>14.7</v>
      </c>
      <c r="B28" s="33"/>
      <c r="C28" s="29"/>
      <c r="D28" s="15"/>
      <c r="E28" s="10">
        <f t="shared" si="1"/>
        <v>0</v>
      </c>
      <c r="F28" s="10">
        <f t="shared" si="2"/>
        <v>-1</v>
      </c>
      <c r="G28" s="10">
        <f t="shared" si="3"/>
        <v>-10</v>
      </c>
      <c r="H28" s="10">
        <f t="shared" si="4"/>
        <v>-33.333333333333336</v>
      </c>
    </row>
    <row r="29" spans="1:8" x14ac:dyDescent="0.3">
      <c r="A29" s="5">
        <f t="shared" si="0"/>
        <v>14.7</v>
      </c>
      <c r="B29" s="33"/>
      <c r="C29" s="29"/>
      <c r="D29" s="15"/>
      <c r="E29" s="10">
        <f t="shared" si="1"/>
        <v>0</v>
      </c>
      <c r="F29" s="10">
        <f t="shared" si="2"/>
        <v>-1</v>
      </c>
      <c r="G29" s="10">
        <f t="shared" si="3"/>
        <v>-10</v>
      </c>
      <c r="H29" s="10">
        <f t="shared" si="4"/>
        <v>-33.333333333333336</v>
      </c>
    </row>
    <row r="30" spans="1:8" x14ac:dyDescent="0.3">
      <c r="A30" s="5">
        <f t="shared" si="0"/>
        <v>14.7</v>
      </c>
      <c r="B30" s="33"/>
      <c r="C30" s="29"/>
      <c r="D30" s="15"/>
      <c r="E30" s="10">
        <f t="shared" si="1"/>
        <v>0</v>
      </c>
      <c r="F30" s="10">
        <f t="shared" si="2"/>
        <v>-1</v>
      </c>
      <c r="G30" s="10">
        <f t="shared" si="3"/>
        <v>-10</v>
      </c>
      <c r="H30" s="10">
        <f t="shared" si="4"/>
        <v>-33.333333333333336</v>
      </c>
    </row>
    <row r="31" spans="1:8" x14ac:dyDescent="0.3">
      <c r="A31" s="5">
        <f t="shared" si="0"/>
        <v>14.7</v>
      </c>
      <c r="B31" s="33"/>
      <c r="C31" s="29"/>
      <c r="D31" s="15"/>
      <c r="E31" s="10">
        <f t="shared" si="1"/>
        <v>0</v>
      </c>
      <c r="F31" s="10">
        <f t="shared" si="2"/>
        <v>-1</v>
      </c>
      <c r="G31" s="10">
        <f t="shared" si="3"/>
        <v>-10</v>
      </c>
      <c r="H31" s="10">
        <f t="shared" si="4"/>
        <v>-33.333333333333336</v>
      </c>
    </row>
    <row r="32" spans="1:8" x14ac:dyDescent="0.3">
      <c r="A32" s="5">
        <f t="shared" si="0"/>
        <v>14.7</v>
      </c>
      <c r="B32" s="33"/>
      <c r="C32" s="29"/>
      <c r="D32" s="15"/>
      <c r="E32" s="10">
        <f t="shared" si="1"/>
        <v>0</v>
      </c>
      <c r="F32" s="10">
        <f t="shared" si="2"/>
        <v>-1</v>
      </c>
      <c r="G32" s="10">
        <f t="shared" si="3"/>
        <v>-10</v>
      </c>
      <c r="H32" s="10">
        <f t="shared" si="4"/>
        <v>-33.333333333333336</v>
      </c>
    </row>
    <row r="33" spans="1:8" x14ac:dyDescent="0.3">
      <c r="A33" s="5">
        <f t="shared" si="0"/>
        <v>14.7</v>
      </c>
      <c r="B33" s="33"/>
      <c r="C33" s="29"/>
      <c r="D33" s="15"/>
      <c r="E33" s="10">
        <f t="shared" si="1"/>
        <v>0</v>
      </c>
      <c r="F33" s="10">
        <f t="shared" si="2"/>
        <v>-1</v>
      </c>
      <c r="G33" s="10">
        <f t="shared" si="3"/>
        <v>-10</v>
      </c>
      <c r="H33" s="10">
        <f t="shared" si="4"/>
        <v>-33.333333333333336</v>
      </c>
    </row>
    <row r="34" spans="1:8" ht="15" thickBot="1" x14ac:dyDescent="0.35">
      <c r="A34" s="5">
        <f t="shared" si="0"/>
        <v>14.7</v>
      </c>
      <c r="B34" s="34"/>
      <c r="C34" s="31"/>
      <c r="D34" s="17"/>
      <c r="E34" s="10">
        <f t="shared" si="1"/>
        <v>0</v>
      </c>
      <c r="F34" s="10">
        <f t="shared" si="2"/>
        <v>-1</v>
      </c>
      <c r="G34" s="10">
        <f t="shared" si="3"/>
        <v>-10</v>
      </c>
      <c r="H34" s="10">
        <f t="shared" si="4"/>
        <v>-33.333333333333336</v>
      </c>
    </row>
    <row r="35" spans="1:8" ht="15" thickTop="1" x14ac:dyDescent="0.3"/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fitToHeight="2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5"/>
  <sheetViews>
    <sheetView workbookViewId="0">
      <selection activeCell="D17" sqref="D17"/>
    </sheetView>
  </sheetViews>
  <sheetFormatPr defaultColWidth="8.88671875" defaultRowHeight="14.4" x14ac:dyDescent="0.3"/>
  <cols>
    <col min="1" max="1" width="7.6640625" style="2" customWidth="1"/>
    <col min="2" max="2" width="14.44140625" style="2" bestFit="1" customWidth="1"/>
    <col min="3" max="3" width="15.88671875" style="2" bestFit="1" customWidth="1"/>
    <col min="4" max="4" width="10.44140625" style="2" bestFit="1" customWidth="1"/>
    <col min="5" max="6" width="7" style="2" customWidth="1"/>
    <col min="7" max="7" width="8" style="2" bestFit="1" customWidth="1"/>
    <col min="8" max="8" width="12.6640625" style="2" bestFit="1" customWidth="1"/>
    <col min="9" max="9" width="10.44140625" style="2" customWidth="1"/>
    <col min="10" max="13" width="8.44140625" style="2" customWidth="1"/>
    <col min="14" max="14" width="11.6640625" style="2" customWidth="1"/>
    <col min="15" max="16384" width="8.88671875" style="2"/>
  </cols>
  <sheetData>
    <row r="1" spans="1:12" x14ac:dyDescent="0.3">
      <c r="A1" s="1" t="s">
        <v>50</v>
      </c>
    </row>
    <row r="3" spans="1:12" x14ac:dyDescent="0.3">
      <c r="A3" s="3" t="s">
        <v>0</v>
      </c>
      <c r="C3" s="3" t="s">
        <v>1</v>
      </c>
      <c r="D3" s="7">
        <v>45070</v>
      </c>
      <c r="G3" s="3" t="s">
        <v>2</v>
      </c>
    </row>
    <row r="4" spans="1:12" x14ac:dyDescent="0.3">
      <c r="B4" s="2" t="s">
        <v>3</v>
      </c>
      <c r="H4" s="1" t="s">
        <v>39</v>
      </c>
      <c r="J4" s="2" t="s">
        <v>26</v>
      </c>
      <c r="L4" s="2" t="s">
        <v>27</v>
      </c>
    </row>
    <row r="5" spans="1:12" x14ac:dyDescent="0.3">
      <c r="B5" s="2" t="s">
        <v>5</v>
      </c>
      <c r="C5" s="2" t="s">
        <v>6</v>
      </c>
      <c r="H5" s="24" t="e">
        <f>INTERCEPT(A17:A34,D17:D34)</f>
        <v>#DIV/0!</v>
      </c>
      <c r="J5" s="2" t="s">
        <v>28</v>
      </c>
      <c r="L5" s="2" t="s">
        <v>29</v>
      </c>
    </row>
    <row r="6" spans="1:12" x14ac:dyDescent="0.3">
      <c r="B6" s="2" t="s">
        <v>5</v>
      </c>
      <c r="C6" s="2" t="s">
        <v>7</v>
      </c>
      <c r="H6" s="25" t="e">
        <f>SLOPE(A17:A34,D17:D34)</f>
        <v>#DIV/0!</v>
      </c>
      <c r="J6" s="2" t="s">
        <v>30</v>
      </c>
      <c r="L6" s="2" t="s">
        <v>31</v>
      </c>
    </row>
    <row r="7" spans="1:12" x14ac:dyDescent="0.3">
      <c r="B7" s="2" t="s">
        <v>8</v>
      </c>
      <c r="C7" s="2" t="s">
        <v>9</v>
      </c>
      <c r="H7" s="10" t="e">
        <f>((-15*H10+H9)/G11*F12+E13)*D14</f>
        <v>#DIV/0!</v>
      </c>
      <c r="I7" s="5"/>
      <c r="J7" s="2" t="s">
        <v>32</v>
      </c>
      <c r="L7" s="2" t="s">
        <v>31</v>
      </c>
    </row>
    <row r="8" spans="1:12" x14ac:dyDescent="0.3">
      <c r="B8" s="2" t="s">
        <v>10</v>
      </c>
      <c r="C8" s="2" t="s">
        <v>11</v>
      </c>
      <c r="H8" s="10" t="e">
        <f>H10*75</f>
        <v>#DIV/0!</v>
      </c>
      <c r="J8" s="2" t="s">
        <v>33</v>
      </c>
      <c r="L8" s="2" t="s">
        <v>34</v>
      </c>
    </row>
    <row r="9" spans="1:12" x14ac:dyDescent="0.3">
      <c r="B9" s="2" t="s">
        <v>12</v>
      </c>
      <c r="C9" s="2" t="s">
        <v>6</v>
      </c>
      <c r="H9" s="10" t="e">
        <f>INTERCEPT(H17:H20,$C17:$C20)</f>
        <v>#DIV/0!</v>
      </c>
    </row>
    <row r="10" spans="1:12" x14ac:dyDescent="0.3">
      <c r="B10" s="2" t="s">
        <v>13</v>
      </c>
      <c r="C10" s="2" t="s">
        <v>7</v>
      </c>
      <c r="H10" s="10" t="e">
        <f>SLOPE(H17:H20,$C17:$C20)</f>
        <v>#DIV/0!</v>
      </c>
      <c r="J10" s="2" t="s">
        <v>35</v>
      </c>
      <c r="L10" s="2" t="s">
        <v>36</v>
      </c>
    </row>
    <row r="11" spans="1:12" x14ac:dyDescent="0.3">
      <c r="B11" s="2" t="s">
        <v>14</v>
      </c>
      <c r="C11" s="2" t="s">
        <v>15</v>
      </c>
      <c r="G11" s="6">
        <f>10/3</f>
        <v>3.3333333333333335</v>
      </c>
      <c r="H11" s="6">
        <f>H12*G11</f>
        <v>-16.9921875</v>
      </c>
      <c r="J11" s="2" t="s">
        <v>37</v>
      </c>
      <c r="L11" s="2" t="s">
        <v>38</v>
      </c>
    </row>
    <row r="12" spans="1:12" x14ac:dyDescent="0.3">
      <c r="B12" s="2" t="s">
        <v>16</v>
      </c>
      <c r="C12" s="2" t="s">
        <v>17</v>
      </c>
      <c r="F12" s="2">
        <v>0.1</v>
      </c>
      <c r="H12" s="5">
        <f>H13/F12</f>
        <v>-5.09765625</v>
      </c>
    </row>
    <row r="13" spans="1:12" x14ac:dyDescent="0.3">
      <c r="B13" s="2" t="s">
        <v>18</v>
      </c>
      <c r="C13" s="2" t="s">
        <v>6</v>
      </c>
      <c r="E13" s="2">
        <v>1</v>
      </c>
      <c r="H13" s="5">
        <f>H14-E13-2</f>
        <v>-0.509765625</v>
      </c>
    </row>
    <row r="14" spans="1:12" x14ac:dyDescent="0.3">
      <c r="B14" s="2" t="s">
        <v>19</v>
      </c>
      <c r="C14" s="2" t="s">
        <v>20</v>
      </c>
      <c r="D14" s="2">
        <v>102.4</v>
      </c>
      <c r="H14" s="5">
        <f>255/D14</f>
        <v>2.490234375</v>
      </c>
    </row>
    <row r="16" spans="1:12" ht="15" thickBot="1" x14ac:dyDescent="0.35">
      <c r="A16" s="1" t="s">
        <v>21</v>
      </c>
      <c r="B16" s="1" t="s">
        <v>46</v>
      </c>
      <c r="C16" s="1" t="s">
        <v>22</v>
      </c>
      <c r="D16" s="1" t="s">
        <v>49</v>
      </c>
      <c r="E16" s="1" t="s">
        <v>24</v>
      </c>
      <c r="F16" s="1" t="s">
        <v>24</v>
      </c>
      <c r="G16" s="1" t="s">
        <v>25</v>
      </c>
    </row>
    <row r="17" spans="1:8" ht="15" thickTop="1" x14ac:dyDescent="0.3">
      <c r="A17" s="5">
        <f t="shared" ref="A17:A34" si="0">IF(C17&lt;0,C17*0.4912+14.7,C17+14.7)</f>
        <v>14.7</v>
      </c>
      <c r="B17" s="26">
        <v>0</v>
      </c>
      <c r="C17" s="27">
        <v>0</v>
      </c>
      <c r="D17" s="13"/>
      <c r="E17" s="10">
        <f t="shared" ref="E17:E34" si="1">D17/D$14</f>
        <v>0</v>
      </c>
      <c r="F17" s="10">
        <f t="shared" ref="F17:F34" si="2">E17-E$13</f>
        <v>-1</v>
      </c>
      <c r="G17" s="10">
        <f t="shared" ref="G17:G34" si="3">F17/F$12</f>
        <v>-10</v>
      </c>
      <c r="H17" s="10">
        <f t="shared" ref="H17:H34" si="4">G17*G$11</f>
        <v>-33.333333333333336</v>
      </c>
    </row>
    <row r="18" spans="1:8" x14ac:dyDescent="0.3">
      <c r="A18" s="5">
        <f t="shared" si="0"/>
        <v>14.7</v>
      </c>
      <c r="B18" s="28"/>
      <c r="C18" s="29"/>
      <c r="D18" s="15"/>
      <c r="E18" s="10">
        <f t="shared" si="1"/>
        <v>0</v>
      </c>
      <c r="F18" s="10">
        <f t="shared" si="2"/>
        <v>-1</v>
      </c>
      <c r="G18" s="10">
        <f t="shared" si="3"/>
        <v>-10</v>
      </c>
      <c r="H18" s="10">
        <f t="shared" si="4"/>
        <v>-33.333333333333336</v>
      </c>
    </row>
    <row r="19" spans="1:8" x14ac:dyDescent="0.3">
      <c r="A19" s="5">
        <f t="shared" si="0"/>
        <v>14.7</v>
      </c>
      <c r="B19" s="28"/>
      <c r="C19" s="29"/>
      <c r="D19" s="15"/>
      <c r="E19" s="10">
        <f t="shared" si="1"/>
        <v>0</v>
      </c>
      <c r="F19" s="10">
        <f t="shared" si="2"/>
        <v>-1</v>
      </c>
      <c r="G19" s="10">
        <f t="shared" si="3"/>
        <v>-10</v>
      </c>
      <c r="H19" s="10">
        <f t="shared" si="4"/>
        <v>-33.333333333333336</v>
      </c>
    </row>
    <row r="20" spans="1:8" x14ac:dyDescent="0.3">
      <c r="A20" s="5">
        <f t="shared" si="0"/>
        <v>14.7</v>
      </c>
      <c r="B20" s="28"/>
      <c r="C20" s="29"/>
      <c r="D20" s="15"/>
      <c r="E20" s="10">
        <f t="shared" si="1"/>
        <v>0</v>
      </c>
      <c r="F20" s="10">
        <f t="shared" si="2"/>
        <v>-1</v>
      </c>
      <c r="G20" s="10">
        <f t="shared" si="3"/>
        <v>-10</v>
      </c>
      <c r="H20" s="10">
        <f t="shared" si="4"/>
        <v>-33.333333333333336</v>
      </c>
    </row>
    <row r="21" spans="1:8" x14ac:dyDescent="0.3">
      <c r="A21" s="5">
        <f t="shared" si="0"/>
        <v>14.7</v>
      </c>
      <c r="B21" s="28"/>
      <c r="C21" s="29"/>
      <c r="D21" s="15"/>
      <c r="E21" s="10">
        <f t="shared" si="1"/>
        <v>0</v>
      </c>
      <c r="F21" s="10">
        <f t="shared" si="2"/>
        <v>-1</v>
      </c>
      <c r="G21" s="10">
        <f t="shared" si="3"/>
        <v>-10</v>
      </c>
      <c r="H21" s="10">
        <f t="shared" si="4"/>
        <v>-33.333333333333336</v>
      </c>
    </row>
    <row r="22" spans="1:8" x14ac:dyDescent="0.3">
      <c r="A22" s="5">
        <f t="shared" si="0"/>
        <v>14.7</v>
      </c>
      <c r="B22" s="28"/>
      <c r="C22" s="29"/>
      <c r="D22" s="15"/>
      <c r="E22" s="10">
        <f t="shared" si="1"/>
        <v>0</v>
      </c>
      <c r="F22" s="10">
        <f t="shared" si="2"/>
        <v>-1</v>
      </c>
      <c r="G22" s="10">
        <f t="shared" si="3"/>
        <v>-10</v>
      </c>
      <c r="H22" s="10">
        <f t="shared" si="4"/>
        <v>-33.333333333333336</v>
      </c>
    </row>
    <row r="23" spans="1:8" x14ac:dyDescent="0.3">
      <c r="A23" s="5">
        <f t="shared" si="0"/>
        <v>14.7</v>
      </c>
      <c r="B23" s="28"/>
      <c r="C23" s="29"/>
      <c r="D23" s="15"/>
      <c r="E23" s="10">
        <f t="shared" si="1"/>
        <v>0</v>
      </c>
      <c r="F23" s="10">
        <f t="shared" si="2"/>
        <v>-1</v>
      </c>
      <c r="G23" s="10">
        <f t="shared" si="3"/>
        <v>-10</v>
      </c>
      <c r="H23" s="10">
        <f t="shared" si="4"/>
        <v>-33.333333333333336</v>
      </c>
    </row>
    <row r="24" spans="1:8" x14ac:dyDescent="0.3">
      <c r="A24" s="5">
        <f t="shared" si="0"/>
        <v>14.7</v>
      </c>
      <c r="B24" s="28"/>
      <c r="C24" s="29"/>
      <c r="D24" s="15"/>
      <c r="E24" s="10">
        <f t="shared" si="1"/>
        <v>0</v>
      </c>
      <c r="F24" s="10">
        <f t="shared" si="2"/>
        <v>-1</v>
      </c>
      <c r="G24" s="10">
        <f t="shared" si="3"/>
        <v>-10</v>
      </c>
      <c r="H24" s="10">
        <f t="shared" si="4"/>
        <v>-33.333333333333336</v>
      </c>
    </row>
    <row r="25" spans="1:8" x14ac:dyDescent="0.3">
      <c r="A25" s="5">
        <f t="shared" si="0"/>
        <v>14.7</v>
      </c>
      <c r="B25" s="28"/>
      <c r="C25" s="29"/>
      <c r="D25" s="15"/>
      <c r="E25" s="10">
        <f t="shared" si="1"/>
        <v>0</v>
      </c>
      <c r="F25" s="10">
        <f t="shared" si="2"/>
        <v>-1</v>
      </c>
      <c r="G25" s="10">
        <f t="shared" si="3"/>
        <v>-10</v>
      </c>
      <c r="H25" s="10">
        <f t="shared" si="4"/>
        <v>-33.333333333333336</v>
      </c>
    </row>
    <row r="26" spans="1:8" x14ac:dyDescent="0.3">
      <c r="A26" s="5">
        <f t="shared" si="0"/>
        <v>14.7</v>
      </c>
      <c r="B26" s="28"/>
      <c r="C26" s="29"/>
      <c r="D26" s="15"/>
      <c r="E26" s="10">
        <f t="shared" si="1"/>
        <v>0</v>
      </c>
      <c r="F26" s="10">
        <f t="shared" si="2"/>
        <v>-1</v>
      </c>
      <c r="G26" s="10">
        <f t="shared" si="3"/>
        <v>-10</v>
      </c>
      <c r="H26" s="10">
        <f t="shared" si="4"/>
        <v>-33.333333333333336</v>
      </c>
    </row>
    <row r="27" spans="1:8" x14ac:dyDescent="0.3">
      <c r="A27" s="5">
        <f t="shared" si="0"/>
        <v>14.7</v>
      </c>
      <c r="B27" s="28"/>
      <c r="C27" s="29"/>
      <c r="D27" s="15"/>
      <c r="E27" s="10">
        <f t="shared" si="1"/>
        <v>0</v>
      </c>
      <c r="F27" s="10">
        <f t="shared" si="2"/>
        <v>-1</v>
      </c>
      <c r="G27" s="10">
        <f t="shared" si="3"/>
        <v>-10</v>
      </c>
      <c r="H27" s="10">
        <f t="shared" si="4"/>
        <v>-33.333333333333336</v>
      </c>
    </row>
    <row r="28" spans="1:8" x14ac:dyDescent="0.3">
      <c r="A28" s="5">
        <f t="shared" si="0"/>
        <v>14.7</v>
      </c>
      <c r="B28" s="28"/>
      <c r="C28" s="29"/>
      <c r="D28" s="15"/>
      <c r="E28" s="10">
        <f t="shared" si="1"/>
        <v>0</v>
      </c>
      <c r="F28" s="10">
        <f t="shared" si="2"/>
        <v>-1</v>
      </c>
      <c r="G28" s="10">
        <f t="shared" si="3"/>
        <v>-10</v>
      </c>
      <c r="H28" s="10">
        <f t="shared" si="4"/>
        <v>-33.333333333333336</v>
      </c>
    </row>
    <row r="29" spans="1:8" x14ac:dyDescent="0.3">
      <c r="A29" s="5">
        <f t="shared" si="0"/>
        <v>14.7</v>
      </c>
      <c r="B29" s="28"/>
      <c r="C29" s="29"/>
      <c r="D29" s="15"/>
      <c r="E29" s="10">
        <f t="shared" si="1"/>
        <v>0</v>
      </c>
      <c r="F29" s="10">
        <f t="shared" si="2"/>
        <v>-1</v>
      </c>
      <c r="G29" s="10">
        <f t="shared" si="3"/>
        <v>-10</v>
      </c>
      <c r="H29" s="10">
        <f t="shared" si="4"/>
        <v>-33.333333333333336</v>
      </c>
    </row>
    <row r="30" spans="1:8" x14ac:dyDescent="0.3">
      <c r="A30" s="5">
        <f t="shared" si="0"/>
        <v>14.7</v>
      </c>
      <c r="B30" s="28"/>
      <c r="C30" s="29"/>
      <c r="D30" s="15"/>
      <c r="E30" s="10">
        <f t="shared" si="1"/>
        <v>0</v>
      </c>
      <c r="F30" s="10">
        <f t="shared" si="2"/>
        <v>-1</v>
      </c>
      <c r="G30" s="10">
        <f t="shared" si="3"/>
        <v>-10</v>
      </c>
      <c r="H30" s="10">
        <f t="shared" si="4"/>
        <v>-33.333333333333336</v>
      </c>
    </row>
    <row r="31" spans="1:8" x14ac:dyDescent="0.3">
      <c r="A31" s="5">
        <f t="shared" si="0"/>
        <v>14.7</v>
      </c>
      <c r="B31" s="28"/>
      <c r="C31" s="29"/>
      <c r="D31" s="15"/>
      <c r="E31" s="10">
        <f t="shared" si="1"/>
        <v>0</v>
      </c>
      <c r="F31" s="10">
        <f t="shared" si="2"/>
        <v>-1</v>
      </c>
      <c r="G31" s="10">
        <f t="shared" si="3"/>
        <v>-10</v>
      </c>
      <c r="H31" s="10">
        <f t="shared" si="4"/>
        <v>-33.333333333333336</v>
      </c>
    </row>
    <row r="32" spans="1:8" x14ac:dyDescent="0.3">
      <c r="A32" s="5">
        <f t="shared" si="0"/>
        <v>14.7</v>
      </c>
      <c r="B32" s="28"/>
      <c r="C32" s="29"/>
      <c r="D32" s="15"/>
      <c r="E32" s="10">
        <f t="shared" si="1"/>
        <v>0</v>
      </c>
      <c r="F32" s="10">
        <f t="shared" si="2"/>
        <v>-1</v>
      </c>
      <c r="G32" s="10">
        <f t="shared" si="3"/>
        <v>-10</v>
      </c>
      <c r="H32" s="10">
        <f t="shared" si="4"/>
        <v>-33.333333333333336</v>
      </c>
    </row>
    <row r="33" spans="1:8" x14ac:dyDescent="0.3">
      <c r="A33" s="5">
        <f t="shared" si="0"/>
        <v>14.7</v>
      </c>
      <c r="B33" s="28"/>
      <c r="C33" s="29"/>
      <c r="D33" s="15"/>
      <c r="E33" s="10">
        <f t="shared" si="1"/>
        <v>0</v>
      </c>
      <c r="F33" s="10">
        <f t="shared" si="2"/>
        <v>-1</v>
      </c>
      <c r="G33" s="10">
        <f t="shared" si="3"/>
        <v>-10</v>
      </c>
      <c r="H33" s="10">
        <f t="shared" si="4"/>
        <v>-33.333333333333336</v>
      </c>
    </row>
    <row r="34" spans="1:8" ht="15" thickBot="1" x14ac:dyDescent="0.35">
      <c r="A34" s="5">
        <f t="shared" si="0"/>
        <v>14.7</v>
      </c>
      <c r="B34" s="30"/>
      <c r="C34" s="31"/>
      <c r="D34" s="17"/>
      <c r="E34" s="10">
        <f t="shared" si="1"/>
        <v>0</v>
      </c>
      <c r="F34" s="10">
        <f t="shared" si="2"/>
        <v>-1</v>
      </c>
      <c r="G34" s="10">
        <f t="shared" si="3"/>
        <v>-10</v>
      </c>
      <c r="H34" s="10">
        <f t="shared" si="4"/>
        <v>-33.333333333333336</v>
      </c>
    </row>
    <row r="35" spans="1:8" ht="15" thickTop="1" x14ac:dyDescent="0.3"/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fitToHeight="2"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80"/>
  <sheetViews>
    <sheetView tabSelected="1" topLeftCell="A10" workbookViewId="0">
      <selection activeCell="Q17" sqref="Q17"/>
    </sheetView>
  </sheetViews>
  <sheetFormatPr defaultColWidth="8.88671875" defaultRowHeight="14.4" x14ac:dyDescent="0.3"/>
  <cols>
    <col min="1" max="1" width="7.6640625" style="2" customWidth="1"/>
    <col min="2" max="2" width="14.44140625" style="2" bestFit="1" customWidth="1"/>
    <col min="3" max="3" width="9.109375" style="2" customWidth="1"/>
    <col min="4" max="4" width="10.33203125" style="2" customWidth="1"/>
    <col min="5" max="7" width="8.44140625" style="2" customWidth="1"/>
    <col min="8" max="8" width="11.6640625" style="2" customWidth="1"/>
    <col min="9" max="9" width="10.44140625" style="2" customWidth="1"/>
    <col min="10" max="10" width="11.109375" style="2" customWidth="1"/>
    <col min="11" max="13" width="8.44140625" style="2" customWidth="1"/>
    <col min="14" max="14" width="11.6640625" style="2" customWidth="1"/>
    <col min="15" max="16384" width="8.88671875" style="2"/>
  </cols>
  <sheetData>
    <row r="1" spans="1:15" x14ac:dyDescent="0.3">
      <c r="A1" s="1" t="s">
        <v>40</v>
      </c>
    </row>
    <row r="3" spans="1:15" x14ac:dyDescent="0.3">
      <c r="A3" s="3" t="s">
        <v>0</v>
      </c>
      <c r="C3" s="3" t="s">
        <v>1</v>
      </c>
      <c r="D3" s="4"/>
    </row>
    <row r="4" spans="1:15" ht="15" thickBot="1" x14ac:dyDescent="0.35">
      <c r="H4" s="1" t="s">
        <v>23</v>
      </c>
      <c r="I4" s="2" t="s">
        <v>51</v>
      </c>
      <c r="N4" s="1" t="s">
        <v>41</v>
      </c>
      <c r="O4" s="2" t="s">
        <v>51</v>
      </c>
    </row>
    <row r="5" spans="1:15" ht="15" thickTop="1" x14ac:dyDescent="0.3">
      <c r="B5" s="2" t="s">
        <v>5</v>
      </c>
      <c r="C5" s="2" t="s">
        <v>6</v>
      </c>
      <c r="D5" s="2" t="s">
        <v>44</v>
      </c>
      <c r="H5" s="35">
        <f>INTERCEPT(A17:A35,D17:D35)</f>
        <v>-50.19305057570817</v>
      </c>
      <c r="N5" s="35">
        <f>INTERCEPT(A17:A35,J17:J35)</f>
        <v>-105.56160431135707</v>
      </c>
    </row>
    <row r="6" spans="1:15" ht="15" thickBot="1" x14ac:dyDescent="0.35">
      <c r="B6" s="2" t="s">
        <v>5</v>
      </c>
      <c r="C6" s="2" t="s">
        <v>7</v>
      </c>
      <c r="D6" s="2" t="s">
        <v>45</v>
      </c>
      <c r="H6" s="36">
        <f>SLOPE(A17:A35,D17:D35)</f>
        <v>5.6099559692072164E-2</v>
      </c>
      <c r="N6" s="36">
        <f>SLOPE(A17:A35,J17:J35)</f>
        <v>5.8387556717584298E-2</v>
      </c>
    </row>
    <row r="7" spans="1:15" ht="15" thickTop="1" x14ac:dyDescent="0.3">
      <c r="B7" s="2" t="s">
        <v>8</v>
      </c>
      <c r="C7" s="2" t="s">
        <v>9</v>
      </c>
      <c r="H7" s="10">
        <f>((-15*H10+H9)/G11*F12+E13)*D14</f>
        <v>915.07426528991277</v>
      </c>
      <c r="N7" s="11">
        <f>((-15*N10+N9)/M11*L12+K13)*J14</f>
        <v>1837.841699761716</v>
      </c>
      <c r="O7" s="5"/>
    </row>
    <row r="8" spans="1:15" x14ac:dyDescent="0.3">
      <c r="B8" s="2" t="s">
        <v>10</v>
      </c>
      <c r="C8" s="2" t="s">
        <v>11</v>
      </c>
      <c r="H8" s="10">
        <f>H10*75</f>
        <v>437.86301131850661</v>
      </c>
      <c r="N8" s="11">
        <f>N10*75</f>
        <v>406.31282888204947</v>
      </c>
    </row>
    <row r="9" spans="1:15" x14ac:dyDescent="0.3">
      <c r="B9" s="2" t="s">
        <v>12</v>
      </c>
      <c r="C9" s="2" t="s">
        <v>6</v>
      </c>
      <c r="H9" s="10">
        <f>INTERCEPT(H17:H20,$C17:$C20)</f>
        <v>352.11500632942818</v>
      </c>
      <c r="N9" s="11">
        <f>INTERCEPT(N17:N20,$C17:$C20)</f>
        <v>646.1849940842601</v>
      </c>
    </row>
    <row r="10" spans="1:15" x14ac:dyDescent="0.3">
      <c r="B10" s="2" t="s">
        <v>13</v>
      </c>
      <c r="C10" s="2" t="s">
        <v>7</v>
      </c>
      <c r="H10" s="10">
        <f>SLOPE(H17:H20,$C17:$C20)</f>
        <v>5.838173484246755</v>
      </c>
      <c r="N10" s="11">
        <f>SLOPE(N17:N20,$C17:$C20)</f>
        <v>5.4175043850939932</v>
      </c>
    </row>
    <row r="11" spans="1:15" x14ac:dyDescent="0.3">
      <c r="B11" s="2" t="s">
        <v>14</v>
      </c>
      <c r="C11" s="2" t="s">
        <v>15</v>
      </c>
      <c r="G11" s="6">
        <f>10/3</f>
        <v>3.3333333333333335</v>
      </c>
      <c r="H11" s="6">
        <f>H12*G11</f>
        <v>-16.9921875</v>
      </c>
      <c r="M11" s="6">
        <f>10/3</f>
        <v>3.3333333333333335</v>
      </c>
      <c r="N11" s="5">
        <f>N12*M11</f>
        <v>-16.9921875</v>
      </c>
    </row>
    <row r="12" spans="1:15" x14ac:dyDescent="0.3">
      <c r="B12" s="2" t="s">
        <v>16</v>
      </c>
      <c r="C12" s="2" t="s">
        <v>17</v>
      </c>
      <c r="F12" s="2">
        <v>0.1</v>
      </c>
      <c r="H12" s="5">
        <f>H13/F12</f>
        <v>-5.09765625</v>
      </c>
      <c r="L12" s="2">
        <v>0.1</v>
      </c>
      <c r="N12" s="5">
        <f>N13/L12</f>
        <v>-5.09765625</v>
      </c>
    </row>
    <row r="13" spans="1:15" x14ac:dyDescent="0.3">
      <c r="B13" s="2" t="s">
        <v>18</v>
      </c>
      <c r="C13" s="2" t="s">
        <v>6</v>
      </c>
      <c r="E13" s="2">
        <v>1</v>
      </c>
      <c r="H13" s="5">
        <f>H14-E13-2</f>
        <v>-0.509765625</v>
      </c>
      <c r="K13" s="2">
        <v>1</v>
      </c>
      <c r="N13" s="5">
        <f>N14-K13-2</f>
        <v>-0.509765625</v>
      </c>
    </row>
    <row r="14" spans="1:15" x14ac:dyDescent="0.3">
      <c r="B14" s="2" t="s">
        <v>19</v>
      </c>
      <c r="C14" s="2" t="s">
        <v>20</v>
      </c>
      <c r="D14" s="2">
        <v>102.4</v>
      </c>
      <c r="H14" s="5">
        <f>255/D14</f>
        <v>2.490234375</v>
      </c>
      <c r="J14" s="2">
        <v>102.4</v>
      </c>
      <c r="N14" s="5">
        <f>255/J14</f>
        <v>2.490234375</v>
      </c>
    </row>
    <row r="16" spans="1:15" s="38" customFormat="1" ht="29.4" customHeight="1" thickBot="1" x14ac:dyDescent="0.35">
      <c r="A16" s="37" t="s">
        <v>21</v>
      </c>
      <c r="B16" s="37" t="s">
        <v>46</v>
      </c>
      <c r="C16" s="37" t="s">
        <v>22</v>
      </c>
      <c r="D16" s="37" t="s">
        <v>52</v>
      </c>
      <c r="E16" s="37" t="s">
        <v>24</v>
      </c>
      <c r="F16" s="37" t="s">
        <v>24</v>
      </c>
      <c r="G16" s="37" t="s">
        <v>25</v>
      </c>
      <c r="J16" s="37" t="s">
        <v>53</v>
      </c>
      <c r="K16" s="37" t="s">
        <v>24</v>
      </c>
      <c r="L16" s="37" t="s">
        <v>24</v>
      </c>
      <c r="M16" s="37" t="s">
        <v>25</v>
      </c>
    </row>
    <row r="17" spans="1:18" ht="15" thickTop="1" x14ac:dyDescent="0.3">
      <c r="A17" s="5">
        <f>IF(C17&lt;0,C17*0.4912+14.7,C17+14.7)</f>
        <v>14.7</v>
      </c>
      <c r="B17" s="5">
        <v>0</v>
      </c>
      <c r="C17" s="12">
        <v>0</v>
      </c>
      <c r="D17" s="13">
        <v>1172</v>
      </c>
      <c r="E17" s="11">
        <f t="shared" ref="E17:E35" si="0">D17/D$14</f>
        <v>11.4453125</v>
      </c>
      <c r="F17" s="11">
        <f t="shared" ref="F17:F35" si="1">E17-E$13</f>
        <v>10.4453125</v>
      </c>
      <c r="G17" s="11">
        <f t="shared" ref="G17:G35" si="2">F17/F$12</f>
        <v>104.453125</v>
      </c>
      <c r="H17" s="11">
        <f t="shared" ref="H17:H35" si="3">G17*G$11</f>
        <v>348.17708333333337</v>
      </c>
      <c r="I17" s="18"/>
      <c r="J17" s="13">
        <v>2084</v>
      </c>
      <c r="K17" s="11">
        <f t="shared" ref="K17:K35" si="4">J17/J$14</f>
        <v>20.3515625</v>
      </c>
      <c r="L17" s="11">
        <f t="shared" ref="L17:L35" si="5">K17-K$13</f>
        <v>19.3515625</v>
      </c>
      <c r="M17" s="11">
        <f t="shared" ref="M17:M35" si="6">L17/L$12</f>
        <v>193.515625</v>
      </c>
      <c r="N17" s="11">
        <f t="shared" ref="N17:N35" si="7">M17*M$11</f>
        <v>645.05208333333337</v>
      </c>
    </row>
    <row r="18" spans="1:18" x14ac:dyDescent="0.3">
      <c r="A18" s="5">
        <f>IF(C18&lt;0,C18*0.4912+14.7,C18+14.7)</f>
        <v>17.5</v>
      </c>
      <c r="B18" s="5">
        <v>3</v>
      </c>
      <c r="C18" s="14">
        <v>2.8</v>
      </c>
      <c r="D18" s="15">
        <v>1246</v>
      </c>
      <c r="E18" s="11">
        <f t="shared" si="0"/>
        <v>12.16796875</v>
      </c>
      <c r="F18" s="11">
        <f t="shared" si="1"/>
        <v>11.16796875</v>
      </c>
      <c r="G18" s="11">
        <f t="shared" si="2"/>
        <v>111.6796875</v>
      </c>
      <c r="H18" s="11">
        <f t="shared" si="3"/>
        <v>372.265625</v>
      </c>
      <c r="I18" s="19"/>
      <c r="J18" s="15">
        <v>2137</v>
      </c>
      <c r="K18" s="11">
        <f t="shared" si="4"/>
        <v>20.869140625</v>
      </c>
      <c r="L18" s="11">
        <f t="shared" si="5"/>
        <v>19.869140625</v>
      </c>
      <c r="M18" s="11">
        <f t="shared" si="6"/>
        <v>198.69140625</v>
      </c>
      <c r="N18" s="11">
        <f t="shared" si="7"/>
        <v>662.3046875</v>
      </c>
      <c r="R18" s="38"/>
    </row>
    <row r="19" spans="1:18" x14ac:dyDescent="0.3">
      <c r="A19" s="5">
        <f t="shared" ref="A17:A25" si="8">IF(C19&lt;0,C19*0.4912+14.7,C19+14.7)</f>
        <v>21.4</v>
      </c>
      <c r="B19" s="5">
        <v>7</v>
      </c>
      <c r="C19" s="14">
        <v>6.7</v>
      </c>
      <c r="D19" s="15">
        <v>1309</v>
      </c>
      <c r="E19" s="11">
        <f t="shared" si="0"/>
        <v>12.783203125</v>
      </c>
      <c r="F19" s="11">
        <f t="shared" si="1"/>
        <v>11.783203125</v>
      </c>
      <c r="G19" s="11">
        <f t="shared" si="2"/>
        <v>117.83203125</v>
      </c>
      <c r="H19" s="11">
        <f t="shared" si="3"/>
        <v>392.7734375</v>
      </c>
      <c r="I19" s="19"/>
      <c r="J19" s="15">
        <v>2201</v>
      </c>
      <c r="K19" s="11">
        <f t="shared" si="4"/>
        <v>21.494140625</v>
      </c>
      <c r="L19" s="11">
        <f t="shared" si="5"/>
        <v>20.494140625</v>
      </c>
      <c r="M19" s="11">
        <f t="shared" si="6"/>
        <v>204.94140625</v>
      </c>
      <c r="N19" s="11">
        <f t="shared" si="7"/>
        <v>683.13802083333337</v>
      </c>
    </row>
    <row r="20" spans="1:18" x14ac:dyDescent="0.3">
      <c r="A20" s="5">
        <f t="shared" si="8"/>
        <v>29.6</v>
      </c>
      <c r="B20" s="5">
        <v>15</v>
      </c>
      <c r="C20" s="14">
        <v>14.9</v>
      </c>
      <c r="D20" s="15">
        <v>1447</v>
      </c>
      <c r="E20" s="11">
        <f t="shared" si="0"/>
        <v>14.130859375</v>
      </c>
      <c r="F20" s="11">
        <f t="shared" si="1"/>
        <v>13.130859375</v>
      </c>
      <c r="G20" s="11">
        <f t="shared" si="2"/>
        <v>131.30859375</v>
      </c>
      <c r="H20" s="11">
        <f t="shared" si="3"/>
        <v>437.6953125</v>
      </c>
      <c r="I20" s="19"/>
      <c r="J20" s="15">
        <v>2334</v>
      </c>
      <c r="K20" s="11">
        <f t="shared" si="4"/>
        <v>22.79296875</v>
      </c>
      <c r="L20" s="11">
        <f t="shared" si="5"/>
        <v>21.79296875</v>
      </c>
      <c r="M20" s="11">
        <f t="shared" si="6"/>
        <v>217.9296875</v>
      </c>
      <c r="N20" s="11">
        <f t="shared" si="7"/>
        <v>726.43229166666674</v>
      </c>
    </row>
    <row r="21" spans="1:18" x14ac:dyDescent="0.3">
      <c r="A21" s="5">
        <f t="shared" si="8"/>
        <v>45.5</v>
      </c>
      <c r="B21" s="5">
        <v>30</v>
      </c>
      <c r="C21" s="14">
        <v>30.8</v>
      </c>
      <c r="D21" s="15">
        <v>1714</v>
      </c>
      <c r="E21" s="11">
        <f t="shared" si="0"/>
        <v>16.73828125</v>
      </c>
      <c r="F21" s="11">
        <f t="shared" si="1"/>
        <v>15.73828125</v>
      </c>
      <c r="G21" s="11">
        <f t="shared" si="2"/>
        <v>157.3828125</v>
      </c>
      <c r="H21" s="11">
        <f t="shared" si="3"/>
        <v>524.609375</v>
      </c>
      <c r="I21" s="19"/>
      <c r="J21" s="15">
        <v>2592</v>
      </c>
      <c r="K21" s="11">
        <f t="shared" si="4"/>
        <v>25.3125</v>
      </c>
      <c r="L21" s="11">
        <f t="shared" si="5"/>
        <v>24.3125</v>
      </c>
      <c r="M21" s="11">
        <f t="shared" si="6"/>
        <v>243.125</v>
      </c>
      <c r="N21" s="11">
        <f t="shared" si="7"/>
        <v>810.41666666666674</v>
      </c>
    </row>
    <row r="22" spans="1:18" x14ac:dyDescent="0.3">
      <c r="A22" s="5">
        <f t="shared" si="8"/>
        <v>68.2</v>
      </c>
      <c r="B22" s="5">
        <v>50</v>
      </c>
      <c r="C22" s="14">
        <v>53.5</v>
      </c>
      <c r="D22" s="15">
        <v>2099</v>
      </c>
      <c r="E22" s="11">
        <f t="shared" si="0"/>
        <v>20.498046875</v>
      </c>
      <c r="F22" s="11">
        <f t="shared" si="1"/>
        <v>19.498046875</v>
      </c>
      <c r="G22" s="11">
        <f t="shared" si="2"/>
        <v>194.98046875</v>
      </c>
      <c r="H22" s="11">
        <f t="shared" si="3"/>
        <v>649.93489583333337</v>
      </c>
      <c r="I22" s="19"/>
      <c r="J22" s="15">
        <v>2965</v>
      </c>
      <c r="K22" s="11">
        <f t="shared" si="4"/>
        <v>28.955078125</v>
      </c>
      <c r="L22" s="11">
        <f t="shared" si="5"/>
        <v>27.955078125</v>
      </c>
      <c r="M22" s="11">
        <f t="shared" si="6"/>
        <v>279.55078125</v>
      </c>
      <c r="N22" s="11">
        <f t="shared" si="7"/>
        <v>931.8359375</v>
      </c>
    </row>
    <row r="23" spans="1:18" x14ac:dyDescent="0.3">
      <c r="A23" s="5">
        <f t="shared" si="8"/>
        <v>92.7</v>
      </c>
      <c r="B23" s="5">
        <v>75</v>
      </c>
      <c r="C23" s="14">
        <v>78</v>
      </c>
      <c r="D23" s="15">
        <v>2517</v>
      </c>
      <c r="E23" s="11">
        <f t="shared" si="0"/>
        <v>24.580078125</v>
      </c>
      <c r="F23" s="11">
        <f t="shared" si="1"/>
        <v>23.580078125</v>
      </c>
      <c r="G23" s="11">
        <f t="shared" si="2"/>
        <v>235.80078125</v>
      </c>
      <c r="H23" s="11">
        <f t="shared" si="3"/>
        <v>786.00260416666674</v>
      </c>
      <c r="I23" s="19"/>
      <c r="J23" s="15">
        <v>3370</v>
      </c>
      <c r="K23" s="11">
        <f t="shared" si="4"/>
        <v>32.91015625</v>
      </c>
      <c r="L23" s="11">
        <f t="shared" si="5"/>
        <v>31.91015625</v>
      </c>
      <c r="M23" s="11">
        <f t="shared" si="6"/>
        <v>319.1015625</v>
      </c>
      <c r="N23" s="11">
        <f t="shared" si="7"/>
        <v>1063.671875</v>
      </c>
    </row>
    <row r="24" spans="1:18" x14ac:dyDescent="0.3">
      <c r="A24" s="5">
        <f t="shared" si="8"/>
        <v>64.599999999999994</v>
      </c>
      <c r="B24" s="5">
        <v>50</v>
      </c>
      <c r="C24" s="14">
        <v>49.9</v>
      </c>
      <c r="D24" s="15">
        <v>2035</v>
      </c>
      <c r="E24" s="11">
        <f t="shared" si="0"/>
        <v>19.873046875</v>
      </c>
      <c r="F24" s="11">
        <f t="shared" si="1"/>
        <v>18.873046875</v>
      </c>
      <c r="G24" s="11">
        <f t="shared" si="2"/>
        <v>188.73046875</v>
      </c>
      <c r="H24" s="11">
        <f t="shared" si="3"/>
        <v>629.1015625</v>
      </c>
      <c r="I24" s="19"/>
      <c r="J24" s="15">
        <v>2907</v>
      </c>
      <c r="K24" s="11">
        <f t="shared" si="4"/>
        <v>28.388671875</v>
      </c>
      <c r="L24" s="11">
        <f t="shared" si="5"/>
        <v>27.388671875</v>
      </c>
      <c r="M24" s="11">
        <f t="shared" si="6"/>
        <v>273.88671875</v>
      </c>
      <c r="N24" s="11">
        <f t="shared" si="7"/>
        <v>912.95572916666674</v>
      </c>
    </row>
    <row r="25" spans="1:18" x14ac:dyDescent="0.3">
      <c r="A25" s="5">
        <f t="shared" si="8"/>
        <v>45.4</v>
      </c>
      <c r="B25" s="5">
        <v>30</v>
      </c>
      <c r="C25" s="14">
        <v>30.7</v>
      </c>
      <c r="D25" s="15">
        <v>1710</v>
      </c>
      <c r="E25" s="11">
        <f t="shared" si="0"/>
        <v>16.69921875</v>
      </c>
      <c r="F25" s="11">
        <f t="shared" si="1"/>
        <v>15.69921875</v>
      </c>
      <c r="G25" s="11">
        <f t="shared" si="2"/>
        <v>156.9921875</v>
      </c>
      <c r="H25" s="11">
        <f t="shared" si="3"/>
        <v>523.30729166666674</v>
      </c>
      <c r="I25" s="19"/>
      <c r="J25" s="15">
        <v>2590</v>
      </c>
      <c r="K25" s="11">
        <f t="shared" si="4"/>
        <v>25.29296875</v>
      </c>
      <c r="L25" s="11">
        <f t="shared" si="5"/>
        <v>24.29296875</v>
      </c>
      <c r="M25" s="11">
        <f t="shared" si="6"/>
        <v>242.9296875</v>
      </c>
      <c r="N25" s="11">
        <f t="shared" si="7"/>
        <v>809.765625</v>
      </c>
    </row>
    <row r="26" spans="1:18" x14ac:dyDescent="0.3">
      <c r="A26" s="5">
        <f>IF(C26&lt;0,C26*0.4912+14.7,C26+14.7)</f>
        <v>32.200000000000003</v>
      </c>
      <c r="B26" s="5">
        <v>17</v>
      </c>
      <c r="C26" s="14">
        <v>17.5</v>
      </c>
      <c r="D26" s="15">
        <v>1486</v>
      </c>
      <c r="E26" s="11">
        <f t="shared" si="0"/>
        <v>14.51171875</v>
      </c>
      <c r="F26" s="11">
        <f t="shared" si="1"/>
        <v>13.51171875</v>
      </c>
      <c r="G26" s="11">
        <f t="shared" si="2"/>
        <v>135.1171875</v>
      </c>
      <c r="H26" s="11">
        <f t="shared" si="3"/>
        <v>450.390625</v>
      </c>
      <c r="I26" s="19"/>
      <c r="J26" s="15">
        <v>2372</v>
      </c>
      <c r="K26" s="11">
        <f t="shared" si="4"/>
        <v>23.1640625</v>
      </c>
      <c r="L26" s="11">
        <f t="shared" si="5"/>
        <v>22.1640625</v>
      </c>
      <c r="M26" s="11">
        <f t="shared" si="6"/>
        <v>221.640625</v>
      </c>
      <c r="N26" s="11">
        <f t="shared" si="7"/>
        <v>738.80208333333337</v>
      </c>
    </row>
    <row r="27" spans="1:18" x14ac:dyDescent="0.3">
      <c r="A27" s="5">
        <f>14.7+17</f>
        <v>31.7</v>
      </c>
      <c r="B27" s="5">
        <v>15</v>
      </c>
      <c r="C27" s="14">
        <v>15.6</v>
      </c>
      <c r="D27" s="15">
        <v>1451</v>
      </c>
      <c r="E27" s="11">
        <f t="shared" si="0"/>
        <v>14.169921875</v>
      </c>
      <c r="F27" s="11">
        <f t="shared" si="1"/>
        <v>13.169921875</v>
      </c>
      <c r="G27" s="11">
        <f t="shared" si="2"/>
        <v>131.69921875</v>
      </c>
      <c r="H27" s="11">
        <f t="shared" si="3"/>
        <v>438.99739583333337</v>
      </c>
      <c r="I27" s="19"/>
      <c r="J27" s="15">
        <v>2345</v>
      </c>
      <c r="K27" s="11">
        <f t="shared" si="4"/>
        <v>22.900390625</v>
      </c>
      <c r="L27" s="11">
        <f t="shared" si="5"/>
        <v>21.900390625</v>
      </c>
      <c r="M27" s="11">
        <f t="shared" si="6"/>
        <v>219.00390625</v>
      </c>
      <c r="N27" s="11">
        <f t="shared" si="7"/>
        <v>730.01302083333337</v>
      </c>
    </row>
    <row r="28" spans="1:18" x14ac:dyDescent="0.3">
      <c r="A28" s="5">
        <f>IF(C28&lt;0,C28*0.4912+14.7,C28+14.7)</f>
        <v>22.1</v>
      </c>
      <c r="B28" s="5">
        <v>7</v>
      </c>
      <c r="C28" s="14">
        <v>7.4</v>
      </c>
      <c r="D28" s="15">
        <v>1313</v>
      </c>
      <c r="E28" s="11">
        <f t="shared" si="0"/>
        <v>12.822265625</v>
      </c>
      <c r="F28" s="11">
        <f t="shared" si="1"/>
        <v>11.822265625</v>
      </c>
      <c r="G28" s="11">
        <f t="shared" si="2"/>
        <v>118.22265625</v>
      </c>
      <c r="H28" s="11">
        <f t="shared" si="3"/>
        <v>394.07552083333337</v>
      </c>
      <c r="I28" s="19"/>
      <c r="J28" s="15">
        <v>2209</v>
      </c>
      <c r="K28" s="11">
        <f t="shared" si="4"/>
        <v>21.572265625</v>
      </c>
      <c r="L28" s="11">
        <f t="shared" si="5"/>
        <v>20.572265625</v>
      </c>
      <c r="M28" s="11">
        <f t="shared" si="6"/>
        <v>205.72265625</v>
      </c>
      <c r="N28" s="11">
        <f t="shared" si="7"/>
        <v>685.7421875</v>
      </c>
    </row>
    <row r="29" spans="1:18" x14ac:dyDescent="0.3">
      <c r="A29" s="5">
        <f>IF(C29&lt;0,C29*0.4912+14.7,C29+14.7)</f>
        <v>18</v>
      </c>
      <c r="B29" s="5">
        <v>3</v>
      </c>
      <c r="C29" s="14">
        <v>3.3</v>
      </c>
      <c r="D29" s="15">
        <v>1243</v>
      </c>
      <c r="E29" s="11">
        <f t="shared" si="0"/>
        <v>12.138671875</v>
      </c>
      <c r="F29" s="11">
        <f t="shared" si="1"/>
        <v>11.138671875</v>
      </c>
      <c r="G29" s="11">
        <f t="shared" si="2"/>
        <v>111.38671875</v>
      </c>
      <c r="H29" s="11">
        <f t="shared" si="3"/>
        <v>371.2890625</v>
      </c>
      <c r="I29" s="19"/>
      <c r="J29" s="15">
        <v>2143</v>
      </c>
      <c r="K29" s="11">
        <f t="shared" si="4"/>
        <v>20.927734375</v>
      </c>
      <c r="L29" s="11">
        <f t="shared" si="5"/>
        <v>19.927734375</v>
      </c>
      <c r="M29" s="11">
        <f t="shared" si="6"/>
        <v>199.27734375</v>
      </c>
      <c r="N29" s="11">
        <f t="shared" si="7"/>
        <v>664.2578125</v>
      </c>
    </row>
    <row r="30" spans="1:18" x14ac:dyDescent="0.3">
      <c r="A30" s="5">
        <f>IF(C30&lt;0,C30*0.4912+14.7,C30+14.7)</f>
        <v>14.7</v>
      </c>
      <c r="B30" s="5">
        <v>0</v>
      </c>
      <c r="C30" s="14">
        <v>0</v>
      </c>
      <c r="D30" s="15">
        <v>1183</v>
      </c>
      <c r="E30" s="11">
        <f t="shared" si="0"/>
        <v>11.552734375</v>
      </c>
      <c r="F30" s="11">
        <f t="shared" si="1"/>
        <v>10.552734375</v>
      </c>
      <c r="G30" s="11">
        <f t="shared" si="2"/>
        <v>105.52734375</v>
      </c>
      <c r="H30" s="11">
        <f t="shared" si="3"/>
        <v>351.7578125</v>
      </c>
      <c r="I30" s="19"/>
      <c r="J30" s="15">
        <v>2087</v>
      </c>
      <c r="K30" s="11">
        <f t="shared" si="4"/>
        <v>20.380859375</v>
      </c>
      <c r="L30" s="11">
        <f t="shared" si="5"/>
        <v>19.380859375</v>
      </c>
      <c r="M30" s="11">
        <f t="shared" si="6"/>
        <v>193.80859375</v>
      </c>
      <c r="N30" s="11">
        <f t="shared" si="7"/>
        <v>646.02864583333337</v>
      </c>
    </row>
    <row r="31" spans="1:18" x14ac:dyDescent="0.3">
      <c r="A31" s="5">
        <f>IF(C31&lt;0,C31*0.4912+14.7,C31+14.7)</f>
        <v>12.293119999999998</v>
      </c>
      <c r="B31" s="5">
        <v>-5</v>
      </c>
      <c r="C31" s="14">
        <v>-4.9000000000000004</v>
      </c>
      <c r="D31" s="15">
        <v>1100</v>
      </c>
      <c r="E31" s="11">
        <f t="shared" si="0"/>
        <v>10.7421875</v>
      </c>
      <c r="F31" s="11">
        <f t="shared" si="1"/>
        <v>9.7421875</v>
      </c>
      <c r="G31" s="11">
        <f t="shared" si="2"/>
        <v>97.421875</v>
      </c>
      <c r="H31" s="11">
        <f t="shared" si="3"/>
        <v>324.73958333333337</v>
      </c>
      <c r="I31" s="19"/>
      <c r="J31" s="15">
        <v>2006</v>
      </c>
      <c r="K31" s="11">
        <f t="shared" si="4"/>
        <v>19.58984375</v>
      </c>
      <c r="L31" s="11">
        <f t="shared" si="5"/>
        <v>18.58984375</v>
      </c>
      <c r="M31" s="11">
        <f t="shared" si="6"/>
        <v>185.8984375</v>
      </c>
      <c r="N31" s="11">
        <f t="shared" si="7"/>
        <v>619.66145833333337</v>
      </c>
    </row>
    <row r="32" spans="1:18" x14ac:dyDescent="0.3">
      <c r="A32" s="5">
        <f>IF(C32&lt;0,C32*0.4912+14.7,C32+14.7)</f>
        <v>9.7880000000000003</v>
      </c>
      <c r="B32" s="5">
        <v>-10</v>
      </c>
      <c r="C32" s="14">
        <v>-10</v>
      </c>
      <c r="D32" s="15">
        <v>1012</v>
      </c>
      <c r="E32" s="11">
        <f t="shared" si="0"/>
        <v>9.8828125</v>
      </c>
      <c r="F32" s="11">
        <f t="shared" si="1"/>
        <v>8.8828125</v>
      </c>
      <c r="G32" s="11">
        <f t="shared" si="2"/>
        <v>88.828125</v>
      </c>
      <c r="H32" s="11">
        <f t="shared" si="3"/>
        <v>296.09375</v>
      </c>
      <c r="I32" s="19"/>
      <c r="J32" s="15">
        <v>1923</v>
      </c>
      <c r="K32" s="11">
        <f t="shared" si="4"/>
        <v>18.779296875</v>
      </c>
      <c r="L32" s="11">
        <f t="shared" si="5"/>
        <v>17.779296875</v>
      </c>
      <c r="M32" s="11">
        <f t="shared" si="6"/>
        <v>177.79296875</v>
      </c>
      <c r="N32" s="11">
        <f t="shared" si="7"/>
        <v>592.64322916666674</v>
      </c>
    </row>
    <row r="33" spans="1:14" x14ac:dyDescent="0.3">
      <c r="A33" s="5">
        <f>IF(C33&lt;0,C33*0.4912+14.7,C33+14.7)</f>
        <v>7.8723199999999984</v>
      </c>
      <c r="B33" s="5">
        <v>-15</v>
      </c>
      <c r="C33" s="14">
        <v>-13.9</v>
      </c>
      <c r="D33" s="15">
        <v>946</v>
      </c>
      <c r="E33" s="11">
        <f t="shared" si="0"/>
        <v>9.23828125</v>
      </c>
      <c r="F33" s="11">
        <f t="shared" si="1"/>
        <v>8.23828125</v>
      </c>
      <c r="G33" s="11">
        <f t="shared" si="2"/>
        <v>82.3828125</v>
      </c>
      <c r="H33" s="11">
        <f t="shared" si="3"/>
        <v>274.609375</v>
      </c>
      <c r="I33" s="19"/>
      <c r="J33" s="15">
        <v>1860</v>
      </c>
      <c r="K33" s="11">
        <f t="shared" si="4"/>
        <v>18.1640625</v>
      </c>
      <c r="L33" s="11">
        <f t="shared" si="5"/>
        <v>17.1640625</v>
      </c>
      <c r="M33" s="11">
        <f t="shared" si="6"/>
        <v>171.640625</v>
      </c>
      <c r="N33" s="11">
        <f t="shared" si="7"/>
        <v>572.13541666666674</v>
      </c>
    </row>
    <row r="34" spans="1:14" x14ac:dyDescent="0.3">
      <c r="A34" s="5">
        <f>IF(C34&lt;0,C34*0.4912+14.7,C34+14.7)</f>
        <v>14.7</v>
      </c>
      <c r="B34" s="5">
        <v>-22</v>
      </c>
      <c r="C34" s="14"/>
      <c r="D34" s="15"/>
      <c r="E34" s="11">
        <f t="shared" si="0"/>
        <v>0</v>
      </c>
      <c r="F34" s="11">
        <f t="shared" si="1"/>
        <v>-1</v>
      </c>
      <c r="G34" s="11">
        <f t="shared" si="2"/>
        <v>-10</v>
      </c>
      <c r="H34" s="11">
        <f t="shared" si="3"/>
        <v>-33.333333333333336</v>
      </c>
      <c r="I34" s="19"/>
      <c r="J34" s="15"/>
      <c r="K34" s="11">
        <f t="shared" si="4"/>
        <v>0</v>
      </c>
      <c r="L34" s="11">
        <f t="shared" si="5"/>
        <v>-1</v>
      </c>
      <c r="M34" s="11">
        <f t="shared" si="6"/>
        <v>-10</v>
      </c>
      <c r="N34" s="11">
        <f t="shared" si="7"/>
        <v>-33.333333333333336</v>
      </c>
    </row>
    <row r="35" spans="1:14" ht="15" thickBot="1" x14ac:dyDescent="0.35">
      <c r="A35" s="5">
        <f>IF(C35&lt;0,C35*0.4912+14.7,C35+14.7)</f>
        <v>14.7</v>
      </c>
      <c r="B35" s="5">
        <v>-27</v>
      </c>
      <c r="C35" s="16"/>
      <c r="D35" s="17"/>
      <c r="E35" s="11">
        <f t="shared" si="0"/>
        <v>0</v>
      </c>
      <c r="F35" s="11">
        <f t="shared" si="1"/>
        <v>-1</v>
      </c>
      <c r="G35" s="11">
        <f t="shared" si="2"/>
        <v>-10</v>
      </c>
      <c r="H35" s="11">
        <f t="shared" si="3"/>
        <v>-33.333333333333336</v>
      </c>
      <c r="I35" s="20"/>
      <c r="J35" s="17"/>
      <c r="K35" s="11">
        <f t="shared" si="4"/>
        <v>0</v>
      </c>
      <c r="L35" s="11">
        <f t="shared" si="5"/>
        <v>-1</v>
      </c>
      <c r="M35" s="11">
        <f t="shared" si="6"/>
        <v>-10</v>
      </c>
      <c r="N35" s="11">
        <f t="shared" si="7"/>
        <v>-33.333333333333336</v>
      </c>
    </row>
    <row r="36" spans="1:14" ht="15" thickTop="1" x14ac:dyDescent="0.3"/>
    <row r="73" spans="1:3" x14ac:dyDescent="0.3">
      <c r="A73" s="2" t="s">
        <v>26</v>
      </c>
      <c r="C73" s="2" t="s">
        <v>27</v>
      </c>
    </row>
    <row r="74" spans="1:3" x14ac:dyDescent="0.3">
      <c r="A74" s="2" t="s">
        <v>28</v>
      </c>
      <c r="C74" s="2" t="s">
        <v>29</v>
      </c>
    </row>
    <row r="75" spans="1:3" x14ac:dyDescent="0.3">
      <c r="A75" s="2" t="s">
        <v>30</v>
      </c>
      <c r="C75" s="2" t="s">
        <v>31</v>
      </c>
    </row>
    <row r="76" spans="1:3" x14ac:dyDescent="0.3">
      <c r="A76" s="2" t="s">
        <v>32</v>
      </c>
      <c r="C76" s="2" t="s">
        <v>31</v>
      </c>
    </row>
    <row r="77" spans="1:3" x14ac:dyDescent="0.3">
      <c r="A77" s="2" t="s">
        <v>33</v>
      </c>
      <c r="C77" s="2" t="s">
        <v>34</v>
      </c>
    </row>
    <row r="79" spans="1:3" x14ac:dyDescent="0.3">
      <c r="A79" s="2" t="s">
        <v>35</v>
      </c>
      <c r="C79" s="2" t="s">
        <v>36</v>
      </c>
    </row>
    <row r="80" spans="1:3" x14ac:dyDescent="0.3">
      <c r="A80" s="2" t="s">
        <v>37</v>
      </c>
      <c r="C80" s="2" t="s">
        <v>38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fitToHeight="2" orientation="landscape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8"/>
  <sheetViews>
    <sheetView workbookViewId="0">
      <selection activeCell="B3" sqref="B3"/>
    </sheetView>
  </sheetViews>
  <sheetFormatPr defaultColWidth="8.88671875" defaultRowHeight="14.4" x14ac:dyDescent="0.3"/>
  <cols>
    <col min="1" max="1" width="11.88671875" style="2" customWidth="1"/>
    <col min="2" max="2" width="15.88671875" style="2" customWidth="1"/>
    <col min="3" max="3" width="10.44140625" style="2" customWidth="1"/>
    <col min="4" max="4" width="12.88671875" style="2" bestFit="1" customWidth="1"/>
    <col min="5" max="5" width="12.33203125" style="2" customWidth="1"/>
    <col min="6" max="6" width="12.109375" style="2" customWidth="1"/>
    <col min="7" max="7" width="17" style="2" customWidth="1"/>
    <col min="8" max="8" width="11.6640625" style="2" customWidth="1"/>
    <col min="9" max="9" width="10.44140625" style="2" customWidth="1"/>
    <col min="10" max="13" width="8.44140625" style="2" customWidth="1"/>
    <col min="14" max="14" width="11.6640625" style="2" customWidth="1"/>
    <col min="15" max="16384" width="8.88671875" style="2"/>
  </cols>
  <sheetData>
    <row r="1" spans="1:15" x14ac:dyDescent="0.3">
      <c r="A1" s="1" t="s">
        <v>42</v>
      </c>
    </row>
    <row r="3" spans="1:15" x14ac:dyDescent="0.3">
      <c r="A3" s="3" t="s">
        <v>0</v>
      </c>
      <c r="C3" s="3" t="s">
        <v>1</v>
      </c>
      <c r="D3" s="4"/>
    </row>
    <row r="5" spans="1:15" x14ac:dyDescent="0.3">
      <c r="A5" s="2" t="s">
        <v>5</v>
      </c>
      <c r="B5" s="2" t="s">
        <v>6</v>
      </c>
      <c r="C5" s="8" t="e">
        <f>INTERCEPT(A10:A27,C10:C27)</f>
        <v>#DIV/0!</v>
      </c>
      <c r="E5" s="8" t="e">
        <f>INTERCEPT(A10:A27,E10:E27)</f>
        <v>#DIV/0!</v>
      </c>
    </row>
    <row r="6" spans="1:15" x14ac:dyDescent="0.3">
      <c r="A6" s="2" t="s">
        <v>5</v>
      </c>
      <c r="B6" s="2" t="s">
        <v>7</v>
      </c>
      <c r="C6" s="9" t="e">
        <f>SLOPE(A10:A27,C10:C27)</f>
        <v>#DIV/0!</v>
      </c>
      <c r="E6" s="9" t="e">
        <f>SLOPE(A10:A27,E10:E27)</f>
        <v>#DIV/0!</v>
      </c>
    </row>
    <row r="7" spans="1:15" x14ac:dyDescent="0.3">
      <c r="G7" s="39" t="s">
        <v>54</v>
      </c>
      <c r="O7" s="5"/>
    </row>
    <row r="8" spans="1:15" x14ac:dyDescent="0.3">
      <c r="B8" s="40" t="s">
        <v>57</v>
      </c>
      <c r="C8" s="40"/>
      <c r="D8" s="40"/>
      <c r="E8" s="40"/>
      <c r="G8" s="39"/>
      <c r="O8" s="5"/>
    </row>
    <row r="9" spans="1:15" ht="15" thickBot="1" x14ac:dyDescent="0.35">
      <c r="A9" s="1" t="s">
        <v>21</v>
      </c>
      <c r="B9" s="1" t="s">
        <v>22</v>
      </c>
      <c r="C9" s="1" t="s">
        <v>23</v>
      </c>
      <c r="D9" s="1" t="s">
        <v>46</v>
      </c>
      <c r="E9" s="1" t="s">
        <v>41</v>
      </c>
      <c r="G9" s="1" t="s">
        <v>55</v>
      </c>
      <c r="I9" s="1" t="s">
        <v>56</v>
      </c>
    </row>
    <row r="10" spans="1:15" ht="15" thickTop="1" x14ac:dyDescent="0.3">
      <c r="A10" s="5">
        <f t="shared" ref="A10:A27" si="0">IF(B10&lt;0,B10*0.4912+14.7,B10+14.7)</f>
        <v>14.7</v>
      </c>
      <c r="B10" s="12"/>
      <c r="C10" s="13"/>
      <c r="D10" s="2">
        <v>0</v>
      </c>
      <c r="E10" s="21"/>
      <c r="G10" s="1" t="s">
        <v>26</v>
      </c>
      <c r="I10" s="2" t="s">
        <v>27</v>
      </c>
    </row>
    <row r="11" spans="1:15" x14ac:dyDescent="0.3">
      <c r="A11" s="5">
        <f t="shared" si="0"/>
        <v>14.7</v>
      </c>
      <c r="B11" s="14"/>
      <c r="C11" s="15"/>
      <c r="D11" s="2">
        <v>3</v>
      </c>
      <c r="E11" s="22"/>
      <c r="G11" s="1" t="s">
        <v>28</v>
      </c>
      <c r="I11" s="2" t="s">
        <v>29</v>
      </c>
    </row>
    <row r="12" spans="1:15" x14ac:dyDescent="0.3">
      <c r="A12" s="5">
        <f t="shared" si="0"/>
        <v>14.7</v>
      </c>
      <c r="B12" s="14"/>
      <c r="C12" s="15"/>
      <c r="D12" s="2">
        <v>7</v>
      </c>
      <c r="E12" s="22"/>
      <c r="G12" s="2" t="s">
        <v>30</v>
      </c>
      <c r="I12" s="2" t="s">
        <v>31</v>
      </c>
    </row>
    <row r="13" spans="1:15" x14ac:dyDescent="0.3">
      <c r="A13" s="5">
        <f t="shared" si="0"/>
        <v>14.7</v>
      </c>
      <c r="B13" s="14"/>
      <c r="C13" s="15"/>
      <c r="D13" s="2">
        <v>14</v>
      </c>
      <c r="E13" s="22"/>
      <c r="G13" s="2" t="s">
        <v>32</v>
      </c>
      <c r="I13" s="2" t="s">
        <v>31</v>
      </c>
    </row>
    <row r="14" spans="1:15" x14ac:dyDescent="0.3">
      <c r="A14" s="5">
        <f t="shared" si="0"/>
        <v>14.7</v>
      </c>
      <c r="B14" s="14"/>
      <c r="C14" s="15"/>
      <c r="D14" s="2">
        <v>30</v>
      </c>
      <c r="E14" s="22"/>
      <c r="G14" s="2" t="s">
        <v>33</v>
      </c>
      <c r="I14" s="2" t="s">
        <v>34</v>
      </c>
    </row>
    <row r="15" spans="1:15" x14ac:dyDescent="0.3">
      <c r="A15" s="5">
        <f t="shared" si="0"/>
        <v>14.7</v>
      </c>
      <c r="B15" s="14"/>
      <c r="C15" s="15"/>
      <c r="D15" s="2">
        <v>50</v>
      </c>
      <c r="E15" s="22"/>
    </row>
    <row r="16" spans="1:15" x14ac:dyDescent="0.3">
      <c r="A16" s="5">
        <f t="shared" si="0"/>
        <v>14.7</v>
      </c>
      <c r="B16" s="14"/>
      <c r="C16" s="15"/>
      <c r="D16" s="2">
        <v>75</v>
      </c>
      <c r="E16" s="22"/>
      <c r="G16" s="2" t="s">
        <v>35</v>
      </c>
      <c r="I16" s="2" t="s">
        <v>36</v>
      </c>
    </row>
    <row r="17" spans="1:9" x14ac:dyDescent="0.3">
      <c r="A17" s="5">
        <f t="shared" si="0"/>
        <v>14.7</v>
      </c>
      <c r="B17" s="14"/>
      <c r="C17" s="15"/>
      <c r="D17" s="2">
        <v>50</v>
      </c>
      <c r="E17" s="22"/>
      <c r="G17" s="2" t="s">
        <v>37</v>
      </c>
      <c r="I17" s="2" t="s">
        <v>38</v>
      </c>
    </row>
    <row r="18" spans="1:9" x14ac:dyDescent="0.3">
      <c r="A18" s="5">
        <f t="shared" si="0"/>
        <v>14.7</v>
      </c>
      <c r="B18" s="14"/>
      <c r="C18" s="15"/>
      <c r="D18" s="2">
        <v>30</v>
      </c>
      <c r="E18" s="22"/>
    </row>
    <row r="19" spans="1:9" x14ac:dyDescent="0.3">
      <c r="A19" s="5">
        <f t="shared" si="0"/>
        <v>14.7</v>
      </c>
      <c r="B19" s="14"/>
      <c r="C19" s="15"/>
      <c r="D19" s="2">
        <v>14</v>
      </c>
      <c r="E19" s="22"/>
    </row>
    <row r="20" spans="1:9" x14ac:dyDescent="0.3">
      <c r="A20" s="5">
        <f t="shared" si="0"/>
        <v>14.7</v>
      </c>
      <c r="B20" s="14"/>
      <c r="C20" s="15"/>
      <c r="D20" s="2">
        <v>7</v>
      </c>
      <c r="E20" s="22"/>
    </row>
    <row r="21" spans="1:9" x14ac:dyDescent="0.3">
      <c r="A21" s="5">
        <f t="shared" si="0"/>
        <v>14.7</v>
      </c>
      <c r="B21" s="14"/>
      <c r="C21" s="15"/>
      <c r="D21" s="2">
        <v>3</v>
      </c>
      <c r="E21" s="22"/>
    </row>
    <row r="22" spans="1:9" x14ac:dyDescent="0.3">
      <c r="A22" s="5">
        <f t="shared" si="0"/>
        <v>14.7</v>
      </c>
      <c r="B22" s="14"/>
      <c r="C22" s="15"/>
      <c r="D22" s="2">
        <v>0</v>
      </c>
      <c r="E22" s="22"/>
    </row>
    <row r="23" spans="1:9" x14ac:dyDescent="0.3">
      <c r="A23" s="5">
        <f t="shared" si="0"/>
        <v>14.7</v>
      </c>
      <c r="B23" s="14"/>
      <c r="C23" s="15"/>
      <c r="E23" s="22"/>
    </row>
    <row r="24" spans="1:9" x14ac:dyDescent="0.3">
      <c r="A24" s="5">
        <f t="shared" si="0"/>
        <v>14.7</v>
      </c>
      <c r="B24" s="14"/>
      <c r="C24" s="15"/>
      <c r="E24" s="22"/>
    </row>
    <row r="25" spans="1:9" x14ac:dyDescent="0.3">
      <c r="A25" s="5">
        <f t="shared" si="0"/>
        <v>14.7</v>
      </c>
      <c r="B25" s="14"/>
      <c r="C25" s="15"/>
      <c r="E25" s="22"/>
    </row>
    <row r="26" spans="1:9" x14ac:dyDescent="0.3">
      <c r="A26" s="5">
        <f t="shared" si="0"/>
        <v>14.7</v>
      </c>
      <c r="B26" s="14"/>
      <c r="C26" s="15"/>
      <c r="E26" s="22"/>
    </row>
    <row r="27" spans="1:9" ht="15" thickBot="1" x14ac:dyDescent="0.35">
      <c r="A27" s="5">
        <f t="shared" si="0"/>
        <v>14.7</v>
      </c>
      <c r="B27" s="16"/>
      <c r="C27" s="17"/>
      <c r="E27" s="23"/>
    </row>
    <row r="28" spans="1:9" ht="15" thickTop="1" x14ac:dyDescent="0.3"/>
  </sheetData>
  <sheetProtection selectLockedCells="1" selectUnlockedCells="1"/>
  <mergeCells count="1">
    <mergeCell ref="B8:E8"/>
  </mergeCell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79"/>
  <sheetViews>
    <sheetView topLeftCell="A43" workbookViewId="0">
      <selection activeCell="A2" sqref="A2"/>
    </sheetView>
  </sheetViews>
  <sheetFormatPr defaultColWidth="8.88671875" defaultRowHeight="14.4" x14ac:dyDescent="0.3"/>
  <cols>
    <col min="1" max="1" width="7.6640625" style="2" customWidth="1"/>
    <col min="2" max="2" width="14.44140625" style="2" bestFit="1" customWidth="1"/>
    <col min="3" max="3" width="9.109375" style="2" customWidth="1"/>
    <col min="4" max="4" width="10.33203125" style="2" customWidth="1"/>
    <col min="5" max="7" width="8.44140625" style="2" customWidth="1"/>
    <col min="8" max="8" width="11.6640625" style="2" customWidth="1"/>
    <col min="9" max="9" width="10.44140625" style="2" customWidth="1"/>
    <col min="10" max="10" width="11.109375" style="2" customWidth="1"/>
    <col min="11" max="13" width="8.44140625" style="2" customWidth="1"/>
    <col min="14" max="14" width="11.6640625" style="2" customWidth="1"/>
    <col min="15" max="16384" width="8.88671875" style="2"/>
  </cols>
  <sheetData>
    <row r="1" spans="1:15" x14ac:dyDescent="0.3">
      <c r="A1" s="1" t="s">
        <v>43</v>
      </c>
    </row>
    <row r="3" spans="1:15" x14ac:dyDescent="0.3">
      <c r="A3" s="3" t="s">
        <v>0</v>
      </c>
      <c r="C3" s="3" t="s">
        <v>1</v>
      </c>
      <c r="D3" s="4"/>
    </row>
    <row r="4" spans="1:15" ht="15" thickBot="1" x14ac:dyDescent="0.35">
      <c r="H4" s="1" t="s">
        <v>23</v>
      </c>
      <c r="I4" s="2" t="s">
        <v>51</v>
      </c>
      <c r="N4" s="1" t="s">
        <v>41</v>
      </c>
      <c r="O4" s="2" t="s">
        <v>51</v>
      </c>
    </row>
    <row r="5" spans="1:15" ht="15" thickTop="1" x14ac:dyDescent="0.3">
      <c r="B5" s="2" t="s">
        <v>5</v>
      </c>
      <c r="C5" s="2" t="s">
        <v>6</v>
      </c>
      <c r="D5" s="2" t="s">
        <v>44</v>
      </c>
      <c r="H5" s="35" t="e">
        <f>INTERCEPT(A17:A34,D17:D34)</f>
        <v>#DIV/0!</v>
      </c>
      <c r="N5" s="35" t="e">
        <f>INTERCEPT(A17:A34,J17:J34)</f>
        <v>#DIV/0!</v>
      </c>
    </row>
    <row r="6" spans="1:15" ht="15" thickBot="1" x14ac:dyDescent="0.35">
      <c r="B6" s="2" t="s">
        <v>5</v>
      </c>
      <c r="C6" s="2" t="s">
        <v>7</v>
      </c>
      <c r="D6" s="2" t="s">
        <v>45</v>
      </c>
      <c r="H6" s="36" t="e">
        <f>SLOPE(A17:A34,D17:D34)</f>
        <v>#DIV/0!</v>
      </c>
      <c r="N6" s="36" t="e">
        <f>SLOPE(A17:A34,J17:J34)</f>
        <v>#DIV/0!</v>
      </c>
    </row>
    <row r="7" spans="1:15" ht="15" thickTop="1" x14ac:dyDescent="0.3">
      <c r="B7" s="2" t="s">
        <v>8</v>
      </c>
      <c r="C7" s="2" t="s">
        <v>9</v>
      </c>
      <c r="H7" s="10" t="e">
        <f>((-15*H10+H9)/G11*F12+E13)*D14</f>
        <v>#DIV/0!</v>
      </c>
      <c r="N7" s="11" t="e">
        <f>((-15*N10+N9)/M11*L12+K13)*J14</f>
        <v>#DIV/0!</v>
      </c>
      <c r="O7" s="5"/>
    </row>
    <row r="8" spans="1:15" x14ac:dyDescent="0.3">
      <c r="B8" s="2" t="s">
        <v>10</v>
      </c>
      <c r="C8" s="2" t="s">
        <v>11</v>
      </c>
      <c r="H8" s="10" t="e">
        <f>H10*75</f>
        <v>#DIV/0!</v>
      </c>
      <c r="N8" s="11" t="e">
        <f>N10*75</f>
        <v>#DIV/0!</v>
      </c>
    </row>
    <row r="9" spans="1:15" x14ac:dyDescent="0.3">
      <c r="B9" s="2" t="s">
        <v>12</v>
      </c>
      <c r="C9" s="2" t="s">
        <v>6</v>
      </c>
      <c r="H9" s="10" t="e">
        <f>INTERCEPT(H17:H20,$C17:$C20)</f>
        <v>#DIV/0!</v>
      </c>
      <c r="N9" s="11" t="e">
        <f>INTERCEPT(N17:N20,$C17:$C20)</f>
        <v>#DIV/0!</v>
      </c>
    </row>
    <row r="10" spans="1:15" x14ac:dyDescent="0.3">
      <c r="B10" s="2" t="s">
        <v>13</v>
      </c>
      <c r="C10" s="2" t="s">
        <v>7</v>
      </c>
      <c r="H10" s="10" t="e">
        <f>SLOPE(H17:H20,$C17:$C20)</f>
        <v>#DIV/0!</v>
      </c>
      <c r="N10" s="11" t="e">
        <f>SLOPE(N17:N20,$C17:$C20)</f>
        <v>#DIV/0!</v>
      </c>
    </row>
    <row r="11" spans="1:15" x14ac:dyDescent="0.3">
      <c r="B11" s="2" t="s">
        <v>14</v>
      </c>
      <c r="C11" s="2" t="s">
        <v>15</v>
      </c>
      <c r="G11" s="6">
        <f>10/3</f>
        <v>3.3333333333333335</v>
      </c>
      <c r="H11" s="6">
        <f>H12*G11</f>
        <v>-16.9921875</v>
      </c>
      <c r="M11" s="6">
        <f>10/3</f>
        <v>3.3333333333333335</v>
      </c>
      <c r="N11" s="5">
        <f>N12*M11</f>
        <v>-16.9921875</v>
      </c>
    </row>
    <row r="12" spans="1:15" x14ac:dyDescent="0.3">
      <c r="B12" s="2" t="s">
        <v>16</v>
      </c>
      <c r="C12" s="2" t="s">
        <v>17</v>
      </c>
      <c r="F12" s="2">
        <v>0.1</v>
      </c>
      <c r="H12" s="5">
        <f>H13/F12</f>
        <v>-5.09765625</v>
      </c>
      <c r="L12" s="2">
        <v>0.1</v>
      </c>
      <c r="N12" s="5">
        <f>N13/L12</f>
        <v>-5.09765625</v>
      </c>
    </row>
    <row r="13" spans="1:15" x14ac:dyDescent="0.3">
      <c r="B13" s="2" t="s">
        <v>18</v>
      </c>
      <c r="C13" s="2" t="s">
        <v>6</v>
      </c>
      <c r="E13" s="2">
        <v>1</v>
      </c>
      <c r="H13" s="5">
        <f>H14-E13-2</f>
        <v>-0.509765625</v>
      </c>
      <c r="K13" s="2">
        <v>1</v>
      </c>
      <c r="N13" s="5">
        <f>N14-K13-2</f>
        <v>-0.509765625</v>
      </c>
    </row>
    <row r="14" spans="1:15" x14ac:dyDescent="0.3">
      <c r="B14" s="2" t="s">
        <v>19</v>
      </c>
      <c r="C14" s="2" t="s">
        <v>20</v>
      </c>
      <c r="D14" s="2">
        <v>102.4</v>
      </c>
      <c r="H14" s="5">
        <f>255/D14</f>
        <v>2.490234375</v>
      </c>
      <c r="J14" s="2">
        <v>102.4</v>
      </c>
      <c r="N14" s="5">
        <f>255/J14</f>
        <v>2.490234375</v>
      </c>
    </row>
    <row r="16" spans="1:15" s="38" customFormat="1" ht="29.4" customHeight="1" thickBot="1" x14ac:dyDescent="0.35">
      <c r="A16" s="37" t="s">
        <v>21</v>
      </c>
      <c r="B16" s="37" t="s">
        <v>46</v>
      </c>
      <c r="C16" s="37" t="s">
        <v>22</v>
      </c>
      <c r="D16" s="37" t="s">
        <v>52</v>
      </c>
      <c r="E16" s="37" t="s">
        <v>24</v>
      </c>
      <c r="F16" s="37" t="s">
        <v>24</v>
      </c>
      <c r="G16" s="37" t="s">
        <v>25</v>
      </c>
      <c r="J16" s="37" t="s">
        <v>53</v>
      </c>
      <c r="K16" s="37" t="s">
        <v>24</v>
      </c>
      <c r="L16" s="37" t="s">
        <v>24</v>
      </c>
      <c r="M16" s="37" t="s">
        <v>25</v>
      </c>
    </row>
    <row r="17" spans="1:14" ht="15" thickTop="1" x14ac:dyDescent="0.3">
      <c r="A17" s="5">
        <f t="shared" ref="A17:A34" si="0">IF(C17&lt;0,C17*0.4912+14.7,C17+14.7)</f>
        <v>14.7</v>
      </c>
      <c r="B17" s="5">
        <v>0</v>
      </c>
      <c r="C17" s="12"/>
      <c r="D17" s="13"/>
      <c r="E17" s="11">
        <f t="shared" ref="E17:E34" si="1">D17/D$14</f>
        <v>0</v>
      </c>
      <c r="F17" s="11">
        <f t="shared" ref="F17:F34" si="2">E17-E$13</f>
        <v>-1</v>
      </c>
      <c r="G17" s="11">
        <f t="shared" ref="G17:G34" si="3">F17/F$12</f>
        <v>-10</v>
      </c>
      <c r="H17" s="11">
        <f t="shared" ref="H17:H34" si="4">G17*G$11</f>
        <v>-33.333333333333336</v>
      </c>
      <c r="I17" s="18"/>
      <c r="J17" s="13"/>
      <c r="K17" s="11">
        <f t="shared" ref="K17:K34" si="5">J17/J$14</f>
        <v>0</v>
      </c>
      <c r="L17" s="11">
        <f t="shared" ref="L17:L34" si="6">K17-K$13</f>
        <v>-1</v>
      </c>
      <c r="M17" s="11">
        <f t="shared" ref="M17:M34" si="7">L17/L$12</f>
        <v>-10</v>
      </c>
      <c r="N17" s="11">
        <f t="shared" ref="N17:N34" si="8">M17*M$11</f>
        <v>-33.333333333333336</v>
      </c>
    </row>
    <row r="18" spans="1:14" x14ac:dyDescent="0.3">
      <c r="A18" s="5">
        <f t="shared" si="0"/>
        <v>14.7</v>
      </c>
      <c r="B18" s="5">
        <v>3</v>
      </c>
      <c r="C18" s="14"/>
      <c r="D18" s="15"/>
      <c r="E18" s="11">
        <f t="shared" si="1"/>
        <v>0</v>
      </c>
      <c r="F18" s="11">
        <f t="shared" si="2"/>
        <v>-1</v>
      </c>
      <c r="G18" s="11">
        <f t="shared" si="3"/>
        <v>-10</v>
      </c>
      <c r="H18" s="11">
        <f t="shared" si="4"/>
        <v>-33.333333333333336</v>
      </c>
      <c r="I18" s="19"/>
      <c r="J18" s="15"/>
      <c r="K18" s="11">
        <f t="shared" si="5"/>
        <v>0</v>
      </c>
      <c r="L18" s="11">
        <f t="shared" si="6"/>
        <v>-1</v>
      </c>
      <c r="M18" s="11">
        <f t="shared" si="7"/>
        <v>-10</v>
      </c>
      <c r="N18" s="11">
        <f t="shared" si="8"/>
        <v>-33.333333333333336</v>
      </c>
    </row>
    <row r="19" spans="1:14" x14ac:dyDescent="0.3">
      <c r="A19" s="5">
        <f t="shared" si="0"/>
        <v>14.7</v>
      </c>
      <c r="B19" s="5">
        <v>7</v>
      </c>
      <c r="C19" s="14"/>
      <c r="D19" s="15"/>
      <c r="E19" s="11">
        <f t="shared" si="1"/>
        <v>0</v>
      </c>
      <c r="F19" s="11">
        <f t="shared" si="2"/>
        <v>-1</v>
      </c>
      <c r="G19" s="11">
        <f t="shared" si="3"/>
        <v>-10</v>
      </c>
      <c r="H19" s="11">
        <f t="shared" si="4"/>
        <v>-33.333333333333336</v>
      </c>
      <c r="I19" s="19"/>
      <c r="J19" s="15"/>
      <c r="K19" s="11">
        <f t="shared" si="5"/>
        <v>0</v>
      </c>
      <c r="L19" s="11">
        <f t="shared" si="6"/>
        <v>-1</v>
      </c>
      <c r="M19" s="11">
        <f t="shared" si="7"/>
        <v>-10</v>
      </c>
      <c r="N19" s="11">
        <f t="shared" si="8"/>
        <v>-33.333333333333336</v>
      </c>
    </row>
    <row r="20" spans="1:14" x14ac:dyDescent="0.3">
      <c r="A20" s="5">
        <f t="shared" si="0"/>
        <v>14.7</v>
      </c>
      <c r="B20" s="5">
        <v>15</v>
      </c>
      <c r="C20" s="14"/>
      <c r="D20" s="15"/>
      <c r="E20" s="11">
        <f t="shared" si="1"/>
        <v>0</v>
      </c>
      <c r="F20" s="11">
        <f t="shared" si="2"/>
        <v>-1</v>
      </c>
      <c r="G20" s="11">
        <f t="shared" si="3"/>
        <v>-10</v>
      </c>
      <c r="H20" s="11">
        <f t="shared" si="4"/>
        <v>-33.333333333333336</v>
      </c>
      <c r="I20" s="19"/>
      <c r="J20" s="15"/>
      <c r="K20" s="11">
        <f t="shared" si="5"/>
        <v>0</v>
      </c>
      <c r="L20" s="11">
        <f t="shared" si="6"/>
        <v>-1</v>
      </c>
      <c r="M20" s="11">
        <f t="shared" si="7"/>
        <v>-10</v>
      </c>
      <c r="N20" s="11">
        <f t="shared" si="8"/>
        <v>-33.333333333333336</v>
      </c>
    </row>
    <row r="21" spans="1:14" x14ac:dyDescent="0.3">
      <c r="A21" s="5">
        <f t="shared" si="0"/>
        <v>14.7</v>
      </c>
      <c r="B21" s="5">
        <v>30</v>
      </c>
      <c r="C21" s="14"/>
      <c r="D21" s="15"/>
      <c r="E21" s="11">
        <f t="shared" si="1"/>
        <v>0</v>
      </c>
      <c r="F21" s="11">
        <f t="shared" si="2"/>
        <v>-1</v>
      </c>
      <c r="G21" s="11">
        <f t="shared" si="3"/>
        <v>-10</v>
      </c>
      <c r="H21" s="11">
        <f t="shared" si="4"/>
        <v>-33.333333333333336</v>
      </c>
      <c r="I21" s="19"/>
      <c r="J21" s="15"/>
      <c r="K21" s="11">
        <f t="shared" si="5"/>
        <v>0</v>
      </c>
      <c r="L21" s="11">
        <f t="shared" si="6"/>
        <v>-1</v>
      </c>
      <c r="M21" s="11">
        <f t="shared" si="7"/>
        <v>-10</v>
      </c>
      <c r="N21" s="11">
        <f t="shared" si="8"/>
        <v>-33.333333333333336</v>
      </c>
    </row>
    <row r="22" spans="1:14" x14ac:dyDescent="0.3">
      <c r="A22" s="5">
        <f t="shared" si="0"/>
        <v>14.7</v>
      </c>
      <c r="B22" s="5">
        <v>50</v>
      </c>
      <c r="C22" s="14"/>
      <c r="D22" s="15"/>
      <c r="E22" s="11">
        <f t="shared" si="1"/>
        <v>0</v>
      </c>
      <c r="F22" s="11">
        <f t="shared" si="2"/>
        <v>-1</v>
      </c>
      <c r="G22" s="11">
        <f t="shared" si="3"/>
        <v>-10</v>
      </c>
      <c r="H22" s="11">
        <f t="shared" si="4"/>
        <v>-33.333333333333336</v>
      </c>
      <c r="I22" s="19"/>
      <c r="J22" s="15"/>
      <c r="K22" s="11">
        <f t="shared" si="5"/>
        <v>0</v>
      </c>
      <c r="L22" s="11">
        <f t="shared" si="6"/>
        <v>-1</v>
      </c>
      <c r="M22" s="11">
        <f t="shared" si="7"/>
        <v>-10</v>
      </c>
      <c r="N22" s="11">
        <f t="shared" si="8"/>
        <v>-33.333333333333336</v>
      </c>
    </row>
    <row r="23" spans="1:14" x14ac:dyDescent="0.3">
      <c r="A23" s="5">
        <f t="shared" si="0"/>
        <v>14.7</v>
      </c>
      <c r="B23" s="5">
        <v>75</v>
      </c>
      <c r="C23" s="14"/>
      <c r="D23" s="15"/>
      <c r="E23" s="11">
        <f t="shared" si="1"/>
        <v>0</v>
      </c>
      <c r="F23" s="11">
        <f t="shared" si="2"/>
        <v>-1</v>
      </c>
      <c r="G23" s="11">
        <f t="shared" si="3"/>
        <v>-10</v>
      </c>
      <c r="H23" s="11">
        <f t="shared" si="4"/>
        <v>-33.333333333333336</v>
      </c>
      <c r="I23" s="19"/>
      <c r="J23" s="15"/>
      <c r="K23" s="11">
        <f t="shared" si="5"/>
        <v>0</v>
      </c>
      <c r="L23" s="11">
        <f t="shared" si="6"/>
        <v>-1</v>
      </c>
      <c r="M23" s="11">
        <f t="shared" si="7"/>
        <v>-10</v>
      </c>
      <c r="N23" s="11">
        <f t="shared" si="8"/>
        <v>-33.333333333333336</v>
      </c>
    </row>
    <row r="24" spans="1:14" x14ac:dyDescent="0.3">
      <c r="A24" s="5">
        <f t="shared" si="0"/>
        <v>14.7</v>
      </c>
      <c r="B24" s="5">
        <v>50</v>
      </c>
      <c r="C24" s="14"/>
      <c r="D24" s="15"/>
      <c r="E24" s="11">
        <f t="shared" si="1"/>
        <v>0</v>
      </c>
      <c r="F24" s="11">
        <f t="shared" si="2"/>
        <v>-1</v>
      </c>
      <c r="G24" s="11">
        <f t="shared" si="3"/>
        <v>-10</v>
      </c>
      <c r="H24" s="11">
        <f t="shared" si="4"/>
        <v>-33.333333333333336</v>
      </c>
      <c r="I24" s="19"/>
      <c r="J24" s="15"/>
      <c r="K24" s="11">
        <f t="shared" si="5"/>
        <v>0</v>
      </c>
      <c r="L24" s="11">
        <f t="shared" si="6"/>
        <v>-1</v>
      </c>
      <c r="M24" s="11">
        <f t="shared" si="7"/>
        <v>-10</v>
      </c>
      <c r="N24" s="11">
        <f t="shared" si="8"/>
        <v>-33.333333333333336</v>
      </c>
    </row>
    <row r="25" spans="1:14" x14ac:dyDescent="0.3">
      <c r="A25" s="5">
        <f t="shared" si="0"/>
        <v>14.7</v>
      </c>
      <c r="B25" s="5">
        <v>30</v>
      </c>
      <c r="C25" s="14"/>
      <c r="D25" s="15"/>
      <c r="E25" s="11">
        <f t="shared" si="1"/>
        <v>0</v>
      </c>
      <c r="F25" s="11">
        <f t="shared" si="2"/>
        <v>-1</v>
      </c>
      <c r="G25" s="11">
        <f t="shared" si="3"/>
        <v>-10</v>
      </c>
      <c r="H25" s="11">
        <f t="shared" si="4"/>
        <v>-33.333333333333336</v>
      </c>
      <c r="I25" s="19"/>
      <c r="J25" s="15"/>
      <c r="K25" s="11">
        <f t="shared" si="5"/>
        <v>0</v>
      </c>
      <c r="L25" s="11">
        <f t="shared" si="6"/>
        <v>-1</v>
      </c>
      <c r="M25" s="11">
        <f t="shared" si="7"/>
        <v>-10</v>
      </c>
      <c r="N25" s="11">
        <f t="shared" si="8"/>
        <v>-33.333333333333336</v>
      </c>
    </row>
    <row r="26" spans="1:14" x14ac:dyDescent="0.3">
      <c r="A26" s="5">
        <f t="shared" si="0"/>
        <v>14.7</v>
      </c>
      <c r="B26" s="5">
        <v>15</v>
      </c>
      <c r="C26" s="14"/>
      <c r="D26" s="15"/>
      <c r="E26" s="11">
        <f t="shared" si="1"/>
        <v>0</v>
      </c>
      <c r="F26" s="11">
        <f t="shared" si="2"/>
        <v>-1</v>
      </c>
      <c r="G26" s="11">
        <f t="shared" si="3"/>
        <v>-10</v>
      </c>
      <c r="H26" s="11">
        <f t="shared" si="4"/>
        <v>-33.333333333333336</v>
      </c>
      <c r="I26" s="19"/>
      <c r="J26" s="15"/>
      <c r="K26" s="11">
        <f t="shared" si="5"/>
        <v>0</v>
      </c>
      <c r="L26" s="11">
        <f t="shared" si="6"/>
        <v>-1</v>
      </c>
      <c r="M26" s="11">
        <f t="shared" si="7"/>
        <v>-10</v>
      </c>
      <c r="N26" s="11">
        <f t="shared" si="8"/>
        <v>-33.333333333333336</v>
      </c>
    </row>
    <row r="27" spans="1:14" x14ac:dyDescent="0.3">
      <c r="A27" s="5">
        <f t="shared" si="0"/>
        <v>14.7</v>
      </c>
      <c r="B27" s="5">
        <v>7</v>
      </c>
      <c r="C27" s="14"/>
      <c r="D27" s="15"/>
      <c r="E27" s="11">
        <f t="shared" si="1"/>
        <v>0</v>
      </c>
      <c r="F27" s="11">
        <f t="shared" si="2"/>
        <v>-1</v>
      </c>
      <c r="G27" s="11">
        <f t="shared" si="3"/>
        <v>-10</v>
      </c>
      <c r="H27" s="11">
        <f t="shared" si="4"/>
        <v>-33.333333333333336</v>
      </c>
      <c r="I27" s="19"/>
      <c r="J27" s="15"/>
      <c r="K27" s="11">
        <f t="shared" si="5"/>
        <v>0</v>
      </c>
      <c r="L27" s="11">
        <f t="shared" si="6"/>
        <v>-1</v>
      </c>
      <c r="M27" s="11">
        <f t="shared" si="7"/>
        <v>-10</v>
      </c>
      <c r="N27" s="11">
        <f t="shared" si="8"/>
        <v>-33.333333333333336</v>
      </c>
    </row>
    <row r="28" spans="1:14" x14ac:dyDescent="0.3">
      <c r="A28" s="5">
        <f t="shared" si="0"/>
        <v>14.7</v>
      </c>
      <c r="B28" s="5">
        <v>3</v>
      </c>
      <c r="C28" s="14"/>
      <c r="D28" s="15"/>
      <c r="E28" s="11">
        <f t="shared" si="1"/>
        <v>0</v>
      </c>
      <c r="F28" s="11">
        <f t="shared" si="2"/>
        <v>-1</v>
      </c>
      <c r="G28" s="11">
        <f t="shared" si="3"/>
        <v>-10</v>
      </c>
      <c r="H28" s="11">
        <f t="shared" si="4"/>
        <v>-33.333333333333336</v>
      </c>
      <c r="I28" s="19"/>
      <c r="J28" s="15"/>
      <c r="K28" s="11">
        <f t="shared" si="5"/>
        <v>0</v>
      </c>
      <c r="L28" s="11">
        <f t="shared" si="6"/>
        <v>-1</v>
      </c>
      <c r="M28" s="11">
        <f t="shared" si="7"/>
        <v>-10</v>
      </c>
      <c r="N28" s="11">
        <f t="shared" si="8"/>
        <v>-33.333333333333336</v>
      </c>
    </row>
    <row r="29" spans="1:14" x14ac:dyDescent="0.3">
      <c r="A29" s="5">
        <f t="shared" si="0"/>
        <v>14.7</v>
      </c>
      <c r="B29" s="5">
        <v>0</v>
      </c>
      <c r="C29" s="14"/>
      <c r="D29" s="15"/>
      <c r="E29" s="11">
        <f t="shared" si="1"/>
        <v>0</v>
      </c>
      <c r="F29" s="11">
        <f t="shared" si="2"/>
        <v>-1</v>
      </c>
      <c r="G29" s="11">
        <f t="shared" si="3"/>
        <v>-10</v>
      </c>
      <c r="H29" s="11">
        <f t="shared" si="4"/>
        <v>-33.333333333333336</v>
      </c>
      <c r="I29" s="19"/>
      <c r="J29" s="15"/>
      <c r="K29" s="11">
        <f t="shared" si="5"/>
        <v>0</v>
      </c>
      <c r="L29" s="11">
        <f t="shared" si="6"/>
        <v>-1</v>
      </c>
      <c r="M29" s="11">
        <f t="shared" si="7"/>
        <v>-10</v>
      </c>
      <c r="N29" s="11">
        <f t="shared" si="8"/>
        <v>-33.333333333333336</v>
      </c>
    </row>
    <row r="30" spans="1:14" x14ac:dyDescent="0.3">
      <c r="A30" s="5">
        <f t="shared" si="0"/>
        <v>14.7</v>
      </c>
      <c r="B30" s="5">
        <v>-5</v>
      </c>
      <c r="C30" s="14"/>
      <c r="D30" s="15"/>
      <c r="E30" s="11">
        <f t="shared" si="1"/>
        <v>0</v>
      </c>
      <c r="F30" s="11">
        <f t="shared" si="2"/>
        <v>-1</v>
      </c>
      <c r="G30" s="11">
        <f t="shared" si="3"/>
        <v>-10</v>
      </c>
      <c r="H30" s="11">
        <f t="shared" si="4"/>
        <v>-33.333333333333336</v>
      </c>
      <c r="I30" s="19"/>
      <c r="J30" s="15"/>
      <c r="K30" s="11">
        <f t="shared" si="5"/>
        <v>0</v>
      </c>
      <c r="L30" s="11">
        <f t="shared" si="6"/>
        <v>-1</v>
      </c>
      <c r="M30" s="11">
        <f t="shared" si="7"/>
        <v>-10</v>
      </c>
      <c r="N30" s="11">
        <f t="shared" si="8"/>
        <v>-33.333333333333336</v>
      </c>
    </row>
    <row r="31" spans="1:14" x14ac:dyDescent="0.3">
      <c r="A31" s="5">
        <f t="shared" si="0"/>
        <v>14.7</v>
      </c>
      <c r="B31" s="5">
        <v>-10</v>
      </c>
      <c r="C31" s="14"/>
      <c r="D31" s="15"/>
      <c r="E31" s="11">
        <f t="shared" si="1"/>
        <v>0</v>
      </c>
      <c r="F31" s="11">
        <f t="shared" si="2"/>
        <v>-1</v>
      </c>
      <c r="G31" s="11">
        <f t="shared" si="3"/>
        <v>-10</v>
      </c>
      <c r="H31" s="11">
        <f t="shared" si="4"/>
        <v>-33.333333333333336</v>
      </c>
      <c r="I31" s="19"/>
      <c r="J31" s="15"/>
      <c r="K31" s="11">
        <f t="shared" si="5"/>
        <v>0</v>
      </c>
      <c r="L31" s="11">
        <f t="shared" si="6"/>
        <v>-1</v>
      </c>
      <c r="M31" s="11">
        <f t="shared" si="7"/>
        <v>-10</v>
      </c>
      <c r="N31" s="11">
        <f t="shared" si="8"/>
        <v>-33.333333333333336</v>
      </c>
    </row>
    <row r="32" spans="1:14" x14ac:dyDescent="0.3">
      <c r="A32" s="5">
        <f t="shared" si="0"/>
        <v>14.7</v>
      </c>
      <c r="B32" s="5">
        <v>-15</v>
      </c>
      <c r="C32" s="14"/>
      <c r="D32" s="15"/>
      <c r="E32" s="11">
        <f t="shared" si="1"/>
        <v>0</v>
      </c>
      <c r="F32" s="11">
        <f t="shared" si="2"/>
        <v>-1</v>
      </c>
      <c r="G32" s="11">
        <f t="shared" si="3"/>
        <v>-10</v>
      </c>
      <c r="H32" s="11">
        <f t="shared" si="4"/>
        <v>-33.333333333333336</v>
      </c>
      <c r="I32" s="19"/>
      <c r="J32" s="15"/>
      <c r="K32" s="11">
        <f t="shared" si="5"/>
        <v>0</v>
      </c>
      <c r="L32" s="11">
        <f t="shared" si="6"/>
        <v>-1</v>
      </c>
      <c r="M32" s="11">
        <f t="shared" si="7"/>
        <v>-10</v>
      </c>
      <c r="N32" s="11">
        <f t="shared" si="8"/>
        <v>-33.333333333333336</v>
      </c>
    </row>
    <row r="33" spans="1:14" x14ac:dyDescent="0.3">
      <c r="A33" s="5">
        <f t="shared" si="0"/>
        <v>14.7</v>
      </c>
      <c r="B33" s="5">
        <v>-22</v>
      </c>
      <c r="C33" s="14"/>
      <c r="D33" s="15"/>
      <c r="E33" s="11">
        <f t="shared" si="1"/>
        <v>0</v>
      </c>
      <c r="F33" s="11">
        <f t="shared" si="2"/>
        <v>-1</v>
      </c>
      <c r="G33" s="11">
        <f t="shared" si="3"/>
        <v>-10</v>
      </c>
      <c r="H33" s="11">
        <f t="shared" si="4"/>
        <v>-33.333333333333336</v>
      </c>
      <c r="I33" s="19"/>
      <c r="J33" s="15"/>
      <c r="K33" s="11">
        <f t="shared" si="5"/>
        <v>0</v>
      </c>
      <c r="L33" s="11">
        <f t="shared" si="6"/>
        <v>-1</v>
      </c>
      <c r="M33" s="11">
        <f t="shared" si="7"/>
        <v>-10</v>
      </c>
      <c r="N33" s="11">
        <f t="shared" si="8"/>
        <v>-33.333333333333336</v>
      </c>
    </row>
    <row r="34" spans="1:14" ht="15" thickBot="1" x14ac:dyDescent="0.35">
      <c r="A34" s="5">
        <f t="shared" si="0"/>
        <v>14.7</v>
      </c>
      <c r="B34" s="5">
        <v>-27</v>
      </c>
      <c r="C34" s="16"/>
      <c r="D34" s="17"/>
      <c r="E34" s="11">
        <f t="shared" si="1"/>
        <v>0</v>
      </c>
      <c r="F34" s="11">
        <f t="shared" si="2"/>
        <v>-1</v>
      </c>
      <c r="G34" s="11">
        <f t="shared" si="3"/>
        <v>-10</v>
      </c>
      <c r="H34" s="11">
        <f t="shared" si="4"/>
        <v>-33.333333333333336</v>
      </c>
      <c r="I34" s="20"/>
      <c r="J34" s="17"/>
      <c r="K34" s="11">
        <f t="shared" si="5"/>
        <v>0</v>
      </c>
      <c r="L34" s="11">
        <f t="shared" si="6"/>
        <v>-1</v>
      </c>
      <c r="M34" s="11">
        <f t="shared" si="7"/>
        <v>-10</v>
      </c>
      <c r="N34" s="11">
        <f t="shared" si="8"/>
        <v>-33.333333333333336</v>
      </c>
    </row>
    <row r="35" spans="1:14" ht="15" thickTop="1" x14ac:dyDescent="0.3"/>
    <row r="72" spans="1:3" x14ac:dyDescent="0.3">
      <c r="A72" s="2" t="s">
        <v>26</v>
      </c>
      <c r="C72" s="2" t="s">
        <v>27</v>
      </c>
    </row>
    <row r="73" spans="1:3" x14ac:dyDescent="0.3">
      <c r="A73" s="2" t="s">
        <v>28</v>
      </c>
      <c r="C73" s="2" t="s">
        <v>29</v>
      </c>
    </row>
    <row r="74" spans="1:3" x14ac:dyDescent="0.3">
      <c r="A74" s="2" t="s">
        <v>30</v>
      </c>
      <c r="C74" s="2" t="s">
        <v>31</v>
      </c>
    </row>
    <row r="75" spans="1:3" x14ac:dyDescent="0.3">
      <c r="A75" s="2" t="s">
        <v>32</v>
      </c>
      <c r="C75" s="2" t="s">
        <v>31</v>
      </c>
    </row>
    <row r="76" spans="1:3" x14ac:dyDescent="0.3">
      <c r="A76" s="2" t="s">
        <v>33</v>
      </c>
      <c r="C76" s="2" t="s">
        <v>34</v>
      </c>
    </row>
    <row r="78" spans="1:3" x14ac:dyDescent="0.3">
      <c r="A78" s="2" t="s">
        <v>35</v>
      </c>
      <c r="C78" s="2" t="s">
        <v>36</v>
      </c>
    </row>
    <row r="79" spans="1:3" x14ac:dyDescent="0.3">
      <c r="A79" s="2" t="s">
        <v>37</v>
      </c>
      <c r="C79" s="2" t="s">
        <v>38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fitToHeight="2" orientation="landscape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8"/>
  <sheetViews>
    <sheetView workbookViewId="0">
      <selection activeCell="B8" sqref="B8:E8"/>
    </sheetView>
  </sheetViews>
  <sheetFormatPr defaultColWidth="8.88671875" defaultRowHeight="14.4" x14ac:dyDescent="0.3"/>
  <cols>
    <col min="1" max="1" width="11.88671875" style="2" customWidth="1"/>
    <col min="2" max="2" width="15.88671875" style="2" customWidth="1"/>
    <col min="3" max="3" width="10.44140625" style="2" customWidth="1"/>
    <col min="4" max="4" width="12.88671875" style="2" bestFit="1" customWidth="1"/>
    <col min="5" max="5" width="12.33203125" style="2" customWidth="1"/>
    <col min="6" max="6" width="12.109375" style="2" customWidth="1"/>
    <col min="7" max="7" width="17" style="2" customWidth="1"/>
    <col min="8" max="8" width="11.6640625" style="2" customWidth="1"/>
    <col min="9" max="9" width="10.44140625" style="2" customWidth="1"/>
    <col min="10" max="13" width="8.44140625" style="2" customWidth="1"/>
    <col min="14" max="14" width="11.6640625" style="2" customWidth="1"/>
    <col min="15" max="16384" width="8.88671875" style="2"/>
  </cols>
  <sheetData>
    <row r="1" spans="1:15" x14ac:dyDescent="0.3">
      <c r="A1" s="1" t="s">
        <v>47</v>
      </c>
    </row>
    <row r="3" spans="1:15" x14ac:dyDescent="0.3">
      <c r="A3" s="3" t="s">
        <v>0</v>
      </c>
      <c r="C3" s="3" t="s">
        <v>1</v>
      </c>
      <c r="D3" s="4"/>
    </row>
    <row r="5" spans="1:15" x14ac:dyDescent="0.3">
      <c r="A5" s="2" t="s">
        <v>5</v>
      </c>
      <c r="B5" s="2" t="s">
        <v>6</v>
      </c>
      <c r="C5" s="8" t="e">
        <f>INTERCEPT(A10:A27,C10:C27)</f>
        <v>#DIV/0!</v>
      </c>
      <c r="E5" s="8" t="e">
        <f>INTERCEPT(A10:A27,E10:E27)</f>
        <v>#DIV/0!</v>
      </c>
    </row>
    <row r="6" spans="1:15" x14ac:dyDescent="0.3">
      <c r="A6" s="2" t="s">
        <v>5</v>
      </c>
      <c r="B6" s="2" t="s">
        <v>7</v>
      </c>
      <c r="C6" s="9" t="e">
        <f>SLOPE(A10:A27,C10:C27)</f>
        <v>#DIV/0!</v>
      </c>
      <c r="E6" s="9" t="e">
        <f>SLOPE(A10:A27,E10:E27)</f>
        <v>#DIV/0!</v>
      </c>
    </row>
    <row r="7" spans="1:15" x14ac:dyDescent="0.3">
      <c r="G7" s="39" t="s">
        <v>54</v>
      </c>
      <c r="O7" s="5"/>
    </row>
    <row r="8" spans="1:15" x14ac:dyDescent="0.3">
      <c r="B8" s="40" t="s">
        <v>57</v>
      </c>
      <c r="C8" s="40"/>
      <c r="D8" s="40"/>
      <c r="E8" s="40"/>
      <c r="G8" s="39"/>
      <c r="O8" s="5"/>
    </row>
    <row r="9" spans="1:15" ht="15" thickBot="1" x14ac:dyDescent="0.35">
      <c r="A9" s="1" t="s">
        <v>21</v>
      </c>
      <c r="B9" s="1" t="s">
        <v>22</v>
      </c>
      <c r="C9" s="1" t="s">
        <v>23</v>
      </c>
      <c r="D9" s="1" t="s">
        <v>46</v>
      </c>
      <c r="E9" s="1" t="s">
        <v>41</v>
      </c>
      <c r="G9" s="1" t="s">
        <v>55</v>
      </c>
      <c r="I9" s="1" t="s">
        <v>56</v>
      </c>
    </row>
    <row r="10" spans="1:15" ht="15" thickTop="1" x14ac:dyDescent="0.3">
      <c r="A10" s="5">
        <f t="shared" ref="A10:A27" si="0">IF(B10&lt;0,B10*0.4912+14.7,B10+14.7)</f>
        <v>14.7</v>
      </c>
      <c r="B10" s="12"/>
      <c r="C10" s="13"/>
      <c r="D10" s="2">
        <v>0</v>
      </c>
      <c r="E10" s="21"/>
      <c r="G10" s="1" t="s">
        <v>26</v>
      </c>
      <c r="I10" s="2" t="s">
        <v>27</v>
      </c>
    </row>
    <row r="11" spans="1:15" x14ac:dyDescent="0.3">
      <c r="A11" s="5">
        <f t="shared" si="0"/>
        <v>14.7</v>
      </c>
      <c r="B11" s="14"/>
      <c r="C11" s="15"/>
      <c r="D11" s="2">
        <v>3</v>
      </c>
      <c r="E11" s="22"/>
      <c r="G11" s="1" t="s">
        <v>28</v>
      </c>
      <c r="I11" s="2" t="s">
        <v>29</v>
      </c>
    </row>
    <row r="12" spans="1:15" x14ac:dyDescent="0.3">
      <c r="A12" s="5">
        <f t="shared" si="0"/>
        <v>14.7</v>
      </c>
      <c r="B12" s="14"/>
      <c r="C12" s="15"/>
      <c r="D12" s="2">
        <v>7</v>
      </c>
      <c r="E12" s="22"/>
      <c r="G12" s="2" t="s">
        <v>30</v>
      </c>
      <c r="I12" s="2" t="s">
        <v>31</v>
      </c>
    </row>
    <row r="13" spans="1:15" x14ac:dyDescent="0.3">
      <c r="A13" s="5">
        <f t="shared" si="0"/>
        <v>14.7</v>
      </c>
      <c r="B13" s="14"/>
      <c r="C13" s="15"/>
      <c r="D13" s="2">
        <v>14</v>
      </c>
      <c r="E13" s="22"/>
      <c r="G13" s="2" t="s">
        <v>32</v>
      </c>
      <c r="I13" s="2" t="s">
        <v>31</v>
      </c>
    </row>
    <row r="14" spans="1:15" x14ac:dyDescent="0.3">
      <c r="A14" s="5">
        <f t="shared" si="0"/>
        <v>14.7</v>
      </c>
      <c r="B14" s="14"/>
      <c r="C14" s="15"/>
      <c r="D14" s="2">
        <v>30</v>
      </c>
      <c r="E14" s="22"/>
      <c r="G14" s="2" t="s">
        <v>33</v>
      </c>
      <c r="I14" s="2" t="s">
        <v>34</v>
      </c>
    </row>
    <row r="15" spans="1:15" x14ac:dyDescent="0.3">
      <c r="A15" s="5">
        <f t="shared" si="0"/>
        <v>14.7</v>
      </c>
      <c r="B15" s="14"/>
      <c r="C15" s="15"/>
      <c r="D15" s="2">
        <v>50</v>
      </c>
      <c r="E15" s="22"/>
    </row>
    <row r="16" spans="1:15" x14ac:dyDescent="0.3">
      <c r="A16" s="5">
        <f t="shared" si="0"/>
        <v>14.7</v>
      </c>
      <c r="B16" s="14"/>
      <c r="C16" s="15"/>
      <c r="D16" s="2">
        <v>75</v>
      </c>
      <c r="E16" s="22"/>
      <c r="G16" s="2" t="s">
        <v>35</v>
      </c>
      <c r="I16" s="2" t="s">
        <v>36</v>
      </c>
    </row>
    <row r="17" spans="1:9" x14ac:dyDescent="0.3">
      <c r="A17" s="5">
        <f t="shared" si="0"/>
        <v>14.7</v>
      </c>
      <c r="B17" s="14"/>
      <c r="C17" s="15"/>
      <c r="D17" s="2">
        <v>50</v>
      </c>
      <c r="E17" s="22"/>
      <c r="G17" s="2" t="s">
        <v>37</v>
      </c>
      <c r="I17" s="2" t="s">
        <v>38</v>
      </c>
    </row>
    <row r="18" spans="1:9" x14ac:dyDescent="0.3">
      <c r="A18" s="5">
        <f t="shared" si="0"/>
        <v>14.7</v>
      </c>
      <c r="B18" s="14"/>
      <c r="C18" s="15"/>
      <c r="D18" s="2">
        <v>30</v>
      </c>
      <c r="E18" s="22"/>
    </row>
    <row r="19" spans="1:9" x14ac:dyDescent="0.3">
      <c r="A19" s="5">
        <f t="shared" si="0"/>
        <v>14.7</v>
      </c>
      <c r="B19" s="14"/>
      <c r="C19" s="15"/>
      <c r="D19" s="2">
        <v>14</v>
      </c>
      <c r="E19" s="22"/>
    </row>
    <row r="20" spans="1:9" x14ac:dyDescent="0.3">
      <c r="A20" s="5">
        <f t="shared" si="0"/>
        <v>14.7</v>
      </c>
      <c r="B20" s="14"/>
      <c r="C20" s="15"/>
      <c r="D20" s="2">
        <v>7</v>
      </c>
      <c r="E20" s="22"/>
    </row>
    <row r="21" spans="1:9" x14ac:dyDescent="0.3">
      <c r="A21" s="5">
        <f t="shared" si="0"/>
        <v>14.7</v>
      </c>
      <c r="B21" s="14"/>
      <c r="C21" s="15"/>
      <c r="D21" s="2">
        <v>3</v>
      </c>
      <c r="E21" s="22"/>
    </row>
    <row r="22" spans="1:9" x14ac:dyDescent="0.3">
      <c r="A22" s="5">
        <f t="shared" si="0"/>
        <v>14.7</v>
      </c>
      <c r="B22" s="14"/>
      <c r="C22" s="15"/>
      <c r="D22" s="2">
        <v>0</v>
      </c>
      <c r="E22" s="22"/>
    </row>
    <row r="23" spans="1:9" x14ac:dyDescent="0.3">
      <c r="A23" s="5">
        <f t="shared" si="0"/>
        <v>14.7</v>
      </c>
      <c r="B23" s="14"/>
      <c r="C23" s="15"/>
      <c r="E23" s="22"/>
    </row>
    <row r="24" spans="1:9" x14ac:dyDescent="0.3">
      <c r="A24" s="5">
        <f t="shared" si="0"/>
        <v>14.7</v>
      </c>
      <c r="B24" s="14"/>
      <c r="C24" s="15"/>
      <c r="E24" s="22"/>
    </row>
    <row r="25" spans="1:9" x14ac:dyDescent="0.3">
      <c r="A25" s="5">
        <f t="shared" si="0"/>
        <v>14.7</v>
      </c>
      <c r="B25" s="14"/>
      <c r="C25" s="15"/>
      <c r="E25" s="22"/>
    </row>
    <row r="26" spans="1:9" x14ac:dyDescent="0.3">
      <c r="A26" s="5">
        <f t="shared" si="0"/>
        <v>14.7</v>
      </c>
      <c r="B26" s="14"/>
      <c r="C26" s="15"/>
      <c r="E26" s="22"/>
    </row>
    <row r="27" spans="1:9" ht="15" thickBot="1" x14ac:dyDescent="0.35">
      <c r="A27" s="5">
        <f t="shared" si="0"/>
        <v>14.7</v>
      </c>
      <c r="B27" s="16"/>
      <c r="C27" s="17"/>
      <c r="E27" s="23"/>
    </row>
    <row r="28" spans="1:9" ht="15" thickTop="1" x14ac:dyDescent="0.3"/>
  </sheetData>
  <sheetProtection selectLockedCells="1" selectUnlockedCells="1"/>
  <mergeCells count="1">
    <mergeCell ref="B8:E8"/>
  </mergeCell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Preliminary (SS)</vt:lpstr>
      <vt:lpstr>Preliminary (CS)</vt:lpstr>
      <vt:lpstr>Calibration 1</vt:lpstr>
      <vt:lpstr>Verification 1</vt:lpstr>
      <vt:lpstr>Calibration 2</vt:lpstr>
      <vt:lpstr>Verification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Dack Stuart</dc:creator>
  <cp:lastModifiedBy>Nadia Allaf</cp:lastModifiedBy>
  <dcterms:created xsi:type="dcterms:W3CDTF">2020-03-04T20:09:22Z</dcterms:created>
  <dcterms:modified xsi:type="dcterms:W3CDTF">2023-05-24T22:23:08Z</dcterms:modified>
</cp:coreProperties>
</file>