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50" i="1"/>
  <c r="M49"/>
  <c r="I49"/>
  <c r="H49" s="1"/>
  <c r="E48"/>
  <c r="M47"/>
  <c r="M46"/>
  <c r="I46"/>
  <c r="F46" s="1"/>
  <c r="E45"/>
  <c r="E23"/>
  <c r="G24"/>
  <c r="I24"/>
  <c r="H24" s="1"/>
  <c r="M24"/>
  <c r="E20"/>
  <c r="B35"/>
  <c r="B36" s="1"/>
  <c r="C36" s="1"/>
  <c r="D36" s="1"/>
  <c r="D42"/>
  <c r="D41"/>
  <c r="C41" s="1"/>
  <c r="C42" s="1"/>
  <c r="C28"/>
  <c r="C27"/>
  <c r="D16"/>
  <c r="B17" s="1"/>
  <c r="F24" s="1"/>
  <c r="B10"/>
  <c r="B11" s="1"/>
  <c r="C11" s="1"/>
  <c r="D11" s="1"/>
  <c r="C3"/>
  <c r="C2"/>
  <c r="C16"/>
  <c r="C17" s="1"/>
  <c r="N58" i="2"/>
  <c r="M58"/>
  <c r="I58"/>
  <c r="H58" s="1"/>
  <c r="G58"/>
  <c r="F58"/>
  <c r="B58"/>
  <c r="M57"/>
  <c r="I57"/>
  <c r="H57"/>
  <c r="N57" s="1"/>
  <c r="G57"/>
  <c r="F57"/>
  <c r="D57"/>
  <c r="C57"/>
  <c r="B57"/>
  <c r="B56"/>
  <c r="B49" s="1"/>
  <c r="D54"/>
  <c r="D58" s="1"/>
  <c r="D56" s="1"/>
  <c r="C54"/>
  <c r="B54"/>
  <c r="C48"/>
  <c r="D48" s="1"/>
  <c r="B48"/>
  <c r="M45"/>
  <c r="I45"/>
  <c r="F45" s="1"/>
  <c r="N45" s="1"/>
  <c r="M44"/>
  <c r="I44"/>
  <c r="G44" s="1"/>
  <c r="F44"/>
  <c r="D41"/>
  <c r="C41"/>
  <c r="B41"/>
  <c r="D35"/>
  <c r="C35"/>
  <c r="B35"/>
  <c r="D33"/>
  <c r="C33"/>
  <c r="B33"/>
  <c r="E33" s="1"/>
  <c r="F33" s="1"/>
  <c r="G32"/>
  <c r="F32"/>
  <c r="E32"/>
  <c r="B28"/>
  <c r="B26"/>
  <c r="D22"/>
  <c r="E22" s="1"/>
  <c r="C22"/>
  <c r="B22"/>
  <c r="F21"/>
  <c r="G21" s="1"/>
  <c r="E21"/>
  <c r="B17"/>
  <c r="B15"/>
  <c r="B12"/>
  <c r="B10"/>
  <c r="B6"/>
  <c r="B4"/>
  <c r="M21" i="1"/>
  <c r="I21"/>
  <c r="D17"/>
  <c r="G49" l="1"/>
  <c r="D48"/>
  <c r="B45"/>
  <c r="C48"/>
  <c r="D45"/>
  <c r="D44" s="1"/>
  <c r="D37" s="1"/>
  <c r="H46"/>
  <c r="C45"/>
  <c r="G46"/>
  <c r="D23"/>
  <c r="C29"/>
  <c r="B31" s="1"/>
  <c r="B42"/>
  <c r="F49" s="1"/>
  <c r="H21"/>
  <c r="C4"/>
  <c r="C7" s="1"/>
  <c r="B7" s="1"/>
  <c r="B20"/>
  <c r="F21"/>
  <c r="D20"/>
  <c r="G21"/>
  <c r="D49" i="2"/>
  <c r="D45"/>
  <c r="D44"/>
  <c r="C45"/>
  <c r="H45"/>
  <c r="F22"/>
  <c r="C44"/>
  <c r="H44"/>
  <c r="N44" s="1"/>
  <c r="B45"/>
  <c r="G45"/>
  <c r="B44"/>
  <c r="C58"/>
  <c r="C56" s="1"/>
  <c r="C49" s="1"/>
  <c r="C23" i="1"/>
  <c r="C20"/>
  <c r="B23"/>
  <c r="C32" l="1"/>
  <c r="B32" s="1"/>
  <c r="B48"/>
  <c r="B44" s="1"/>
  <c r="B37" s="1"/>
  <c r="C44"/>
  <c r="C37" s="1"/>
  <c r="D19"/>
  <c r="B6"/>
  <c r="B19"/>
  <c r="C19"/>
  <c r="B43" i="2"/>
  <c r="B36" s="1"/>
  <c r="C43"/>
  <c r="C36" s="1"/>
  <c r="D43"/>
  <c r="D36" s="1"/>
  <c r="B38" i="1" l="1"/>
  <c r="B12"/>
  <c r="D12"/>
  <c r="C12"/>
  <c r="B13" l="1"/>
</calcChain>
</file>

<file path=xl/sharedStrings.xml><?xml version="1.0" encoding="utf-8"?>
<sst xmlns="http://schemas.openxmlformats.org/spreadsheetml/2006/main" count="150" uniqueCount="41">
  <si>
    <t>mm</t>
  </si>
  <si>
    <t>ID</t>
  </si>
  <si>
    <t>Vol</t>
  </si>
  <si>
    <t>mL</t>
  </si>
  <si>
    <t>Strokes of SP</t>
  </si>
  <si>
    <t>Disp</t>
  </si>
  <si>
    <t>Initial length</t>
  </si>
  <si>
    <t>Dia</t>
  </si>
  <si>
    <t>Press</t>
  </si>
  <si>
    <t>psig</t>
  </si>
  <si>
    <t>F</t>
  </si>
  <si>
    <t>Uncomp</t>
  </si>
  <si>
    <t>Posit</t>
  </si>
  <si>
    <t>Fluid Force</t>
  </si>
  <si>
    <t>Spring A</t>
  </si>
  <si>
    <t>Spring B</t>
  </si>
  <si>
    <t xml:space="preserve">Init </t>
  </si>
  <si>
    <t>Unc L</t>
  </si>
  <si>
    <t>k</t>
  </si>
  <si>
    <t>Inside length</t>
  </si>
  <si>
    <t>Offset A</t>
  </si>
  <si>
    <t>Offset B</t>
  </si>
  <si>
    <t>Init Comp</t>
  </si>
  <si>
    <t>Posit A</t>
  </si>
  <si>
    <t>Posit B</t>
  </si>
  <si>
    <t>Pressure</t>
  </si>
  <si>
    <t>Area</t>
  </si>
  <si>
    <t>Length</t>
  </si>
  <si>
    <t>Turns</t>
  </si>
  <si>
    <t>Wire D</t>
  </si>
  <si>
    <t>Cl Length</t>
  </si>
  <si>
    <t>in</t>
  </si>
  <si>
    <t>Strokes of IEP</t>
  </si>
  <si>
    <t>1/2 Vol</t>
  </si>
  <si>
    <t>1 stroke disp</t>
  </si>
  <si>
    <t>Inside L</t>
  </si>
  <si>
    <t>1 stroke dP</t>
  </si>
  <si>
    <t>Stroke of SP</t>
  </si>
  <si>
    <t>C125-H10</t>
  </si>
  <si>
    <t>C100-H11</t>
  </si>
  <si>
    <t>Pulse Supressor Calcs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</si>
</sst>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"/>
  <sheetViews>
    <sheetView tabSelected="1" workbookViewId="0">
      <selection activeCell="P32" sqref="P32"/>
    </sheetView>
  </sheetViews>
  <sheetFormatPr defaultRowHeight="15"/>
  <cols>
    <col min="1" max="1" width="20.7109375" customWidth="1"/>
    <col min="5" max="13" width="7.42578125" style="2" customWidth="1"/>
  </cols>
  <sheetData>
    <row r="1" spans="1:13">
      <c r="A1" s="1" t="s">
        <v>40</v>
      </c>
    </row>
    <row r="2" spans="1:13">
      <c r="A2" t="s">
        <v>1</v>
      </c>
      <c r="B2">
        <v>1.25</v>
      </c>
      <c r="C2">
        <f>B2*25.4</f>
        <v>31.75</v>
      </c>
      <c r="D2" t="s">
        <v>0</v>
      </c>
    </row>
    <row r="3" spans="1:13">
      <c r="A3" t="s">
        <v>5</v>
      </c>
      <c r="B3">
        <v>1.17</v>
      </c>
      <c r="C3">
        <f>B3*25.4</f>
        <v>29.717999999999996</v>
      </c>
      <c r="D3" t="s">
        <v>0</v>
      </c>
    </row>
    <row r="4" spans="1:13">
      <c r="A4" t="s">
        <v>33</v>
      </c>
      <c r="C4">
        <f>3.1416/4*C2*C2*C3/1000/2</f>
        <v>11.764350059962499</v>
      </c>
      <c r="D4" t="s">
        <v>3</v>
      </c>
    </row>
    <row r="6" spans="1:13">
      <c r="A6" t="s">
        <v>32</v>
      </c>
      <c r="B6">
        <f>C4/C6</f>
        <v>23.528700119924999</v>
      </c>
      <c r="C6">
        <v>0.5</v>
      </c>
      <c r="D6" t="s">
        <v>3</v>
      </c>
    </row>
    <row r="7" spans="1:13">
      <c r="A7" t="s">
        <v>34</v>
      </c>
      <c r="B7">
        <f>C7*B3</f>
        <v>4.9726503973298523E-2</v>
      </c>
      <c r="C7">
        <f>C6/C4</f>
        <v>4.2501285447263698E-2</v>
      </c>
    </row>
    <row r="10" spans="1:13">
      <c r="A10" t="s">
        <v>7</v>
      </c>
      <c r="B10">
        <f>B2</f>
        <v>1.25</v>
      </c>
      <c r="C10" t="s">
        <v>31</v>
      </c>
    </row>
    <row r="11" spans="1:13">
      <c r="A11" t="s">
        <v>26</v>
      </c>
      <c r="B11">
        <f>3.1416/4*(B10)^2</f>
        <v>1.2271874999999999</v>
      </c>
      <c r="C11">
        <f>B11</f>
        <v>1.2271874999999999</v>
      </c>
      <c r="D11">
        <f>C11</f>
        <v>1.2271874999999999</v>
      </c>
    </row>
    <row r="12" spans="1:13">
      <c r="A12" t="s">
        <v>8</v>
      </c>
      <c r="B12">
        <f>B19/B11</f>
        <v>-31.462184873949582</v>
      </c>
      <c r="C12">
        <f t="shared" ref="C12" si="0">C19/C11</f>
        <v>0</v>
      </c>
      <c r="D12">
        <f t="shared" ref="D12" si="1">D19/D11</f>
        <v>31.462184873949582</v>
      </c>
    </row>
    <row r="13" spans="1:13">
      <c r="A13" t="s">
        <v>36</v>
      </c>
      <c r="B13">
        <f>(D12-B12)/B3*B7</f>
        <v>2.6743666002446269</v>
      </c>
      <c r="H13" s="2" t="s">
        <v>35</v>
      </c>
      <c r="I13" s="2">
        <v>2.5</v>
      </c>
    </row>
    <row r="14" spans="1:13">
      <c r="H14" s="2" t="s">
        <v>20</v>
      </c>
      <c r="I14" s="2">
        <v>0.5</v>
      </c>
    </row>
    <row r="15" spans="1:13">
      <c r="H15" s="2" t="s">
        <v>21</v>
      </c>
      <c r="I15" s="2">
        <v>0.5</v>
      </c>
    </row>
    <row r="16" spans="1:13">
      <c r="A16" t="s">
        <v>23</v>
      </c>
      <c r="B16">
        <v>0</v>
      </c>
      <c r="C16">
        <f>D16/2</f>
        <v>0.58499999999999996</v>
      </c>
      <c r="D16">
        <f>B3</f>
        <v>1.17</v>
      </c>
      <c r="E16" s="2" t="s">
        <v>18</v>
      </c>
      <c r="F16" s="2" t="s">
        <v>27</v>
      </c>
      <c r="G16" s="2" t="s">
        <v>27</v>
      </c>
      <c r="H16" s="2" t="s">
        <v>27</v>
      </c>
      <c r="I16" s="2" t="s">
        <v>22</v>
      </c>
      <c r="J16" s="2" t="s">
        <v>17</v>
      </c>
      <c r="K16" s="2" t="s">
        <v>28</v>
      </c>
      <c r="L16" s="2" t="s">
        <v>29</v>
      </c>
      <c r="M16" s="2" t="s">
        <v>30</v>
      </c>
    </row>
    <row r="17" spans="1:13">
      <c r="A17" t="s">
        <v>24</v>
      </c>
      <c r="B17">
        <f>D16</f>
        <v>1.17</v>
      </c>
      <c r="C17">
        <f>C16</f>
        <v>0.58499999999999996</v>
      </c>
      <c r="D17">
        <f>B16</f>
        <v>0</v>
      </c>
    </row>
    <row r="18" spans="1:13">
      <c r="A18" t="s">
        <v>25</v>
      </c>
    </row>
    <row r="19" spans="1:13">
      <c r="A19" t="s">
        <v>13</v>
      </c>
      <c r="B19">
        <f>B20-B23</f>
        <v>-38.61</v>
      </c>
      <c r="C19">
        <f t="shared" ref="C19" si="2">C20-C23</f>
        <v>0</v>
      </c>
      <c r="D19">
        <f t="shared" ref="D19" si="3">D20-D23</f>
        <v>38.61</v>
      </c>
    </row>
    <row r="20" spans="1:13">
      <c r="A20" t="s">
        <v>14</v>
      </c>
      <c r="B20">
        <f>$E20*($I21+B16)</f>
        <v>0</v>
      </c>
      <c r="C20">
        <f>$E20*($I21+C16)</f>
        <v>19.305</v>
      </c>
      <c r="D20">
        <f>$E20*($I21+D16)</f>
        <v>38.61</v>
      </c>
      <c r="E20" s="2">
        <f>E21+E22</f>
        <v>33</v>
      </c>
    </row>
    <row r="21" spans="1:13">
      <c r="A21" t="s">
        <v>38</v>
      </c>
      <c r="E21" s="2">
        <v>33</v>
      </c>
      <c r="F21" s="2">
        <f>$J21-$I21-B16</f>
        <v>2</v>
      </c>
      <c r="G21" s="2">
        <f>$J21-$I21-C16</f>
        <v>1.415</v>
      </c>
      <c r="H21" s="2">
        <f>$J21-$I21-D16</f>
        <v>0.83000000000000007</v>
      </c>
      <c r="I21" s="2">
        <f>J21-I13+I14</f>
        <v>0</v>
      </c>
      <c r="J21" s="2">
        <v>2</v>
      </c>
      <c r="K21" s="2">
        <v>20</v>
      </c>
      <c r="L21" s="2">
        <v>1.9E-2</v>
      </c>
      <c r="M21" s="2">
        <f>L21*K21</f>
        <v>0.38</v>
      </c>
    </row>
    <row r="22" spans="1:13">
      <c r="A22" t="s">
        <v>39</v>
      </c>
    </row>
    <row r="23" spans="1:13">
      <c r="A23" t="s">
        <v>15</v>
      </c>
      <c r="B23">
        <f>$E23*($I24+B17)</f>
        <v>38.61</v>
      </c>
      <c r="C23">
        <f>$E23*($I24+C17)</f>
        <v>19.305</v>
      </c>
      <c r="D23">
        <f>$E23*($I24+D17)</f>
        <v>0</v>
      </c>
      <c r="E23" s="2">
        <f>E24+E25</f>
        <v>33</v>
      </c>
    </row>
    <row r="24" spans="1:13">
      <c r="A24" t="s">
        <v>38</v>
      </c>
      <c r="E24" s="2">
        <v>33</v>
      </c>
      <c r="F24" s="2">
        <f>$J24-$I24-B17</f>
        <v>0.83000000000000007</v>
      </c>
      <c r="G24" s="2">
        <f>$J24-$I24-C17</f>
        <v>1.415</v>
      </c>
      <c r="H24" s="2">
        <f>$J24-$I24-D17</f>
        <v>2</v>
      </c>
      <c r="I24" s="2">
        <f>J24-I13+I15</f>
        <v>0</v>
      </c>
      <c r="J24" s="2">
        <v>2</v>
      </c>
      <c r="K24" s="2">
        <v>20</v>
      </c>
      <c r="L24" s="2">
        <v>1.9E-2</v>
      </c>
      <c r="M24" s="2">
        <f>L24*K24</f>
        <v>0.38</v>
      </c>
    </row>
    <row r="25" spans="1:13">
      <c r="A25" t="s">
        <v>39</v>
      </c>
    </row>
    <row r="27" spans="1:13">
      <c r="A27" t="s">
        <v>1</v>
      </c>
      <c r="B27">
        <v>1.25</v>
      </c>
      <c r="C27">
        <f>B27*25.4</f>
        <v>31.75</v>
      </c>
      <c r="D27" t="s">
        <v>0</v>
      </c>
    </row>
    <row r="28" spans="1:13">
      <c r="A28" t="s">
        <v>5</v>
      </c>
      <c r="B28">
        <v>1.17</v>
      </c>
      <c r="C28">
        <f>B28*25.4</f>
        <v>29.717999999999996</v>
      </c>
      <c r="D28" t="s">
        <v>0</v>
      </c>
    </row>
    <row r="29" spans="1:13">
      <c r="A29" t="s">
        <v>33</v>
      </c>
      <c r="C29">
        <f>3.1416/4*C27*C27*C28/1000/2</f>
        <v>11.764350059962499</v>
      </c>
      <c r="D29" t="s">
        <v>3</v>
      </c>
    </row>
    <row r="31" spans="1:13">
      <c r="A31" t="s">
        <v>37</v>
      </c>
      <c r="B31">
        <f>C29/C31</f>
        <v>117.64350059962499</v>
      </c>
      <c r="C31">
        <v>0.1</v>
      </c>
      <c r="D31" t="s">
        <v>3</v>
      </c>
    </row>
    <row r="32" spans="1:13">
      <c r="A32" t="s">
        <v>34</v>
      </c>
      <c r="B32">
        <f>C32*B28</f>
        <v>9.9453007946597068E-3</v>
      </c>
      <c r="C32">
        <f>C31/C29</f>
        <v>8.500257089452741E-3</v>
      </c>
    </row>
    <row r="35" spans="1:13">
      <c r="A35" t="s">
        <v>7</v>
      </c>
      <c r="B35">
        <f>B27</f>
        <v>1.25</v>
      </c>
      <c r="C35" t="s">
        <v>31</v>
      </c>
    </row>
    <row r="36" spans="1:13">
      <c r="A36" t="s">
        <v>26</v>
      </c>
      <c r="B36">
        <f>3.1416/4*(B35)^2</f>
        <v>1.2271874999999999</v>
      </c>
      <c r="C36">
        <f>B36</f>
        <v>1.2271874999999999</v>
      </c>
      <c r="D36">
        <f>C36</f>
        <v>1.2271874999999999</v>
      </c>
    </row>
    <row r="37" spans="1:13">
      <c r="A37" t="s">
        <v>8</v>
      </c>
      <c r="B37">
        <f>B44/B36</f>
        <v>-47.425515660809772</v>
      </c>
      <c r="C37">
        <f t="shared" ref="C37" si="4">C44/C36</f>
        <v>9.778456837280368</v>
      </c>
      <c r="D37">
        <f t="shared" ref="D37" si="5">D44/D36</f>
        <v>66.982429335370512</v>
      </c>
    </row>
    <row r="38" spans="1:13">
      <c r="A38" t="s">
        <v>36</v>
      </c>
      <c r="B38">
        <f>(D37-B37)/B28*B32</f>
        <v>0.97249694554350063</v>
      </c>
      <c r="H38" s="2" t="s">
        <v>35</v>
      </c>
      <c r="I38" s="2">
        <v>2.5</v>
      </c>
    </row>
    <row r="39" spans="1:13">
      <c r="H39" s="2" t="s">
        <v>20</v>
      </c>
      <c r="I39" s="2">
        <v>0.7</v>
      </c>
    </row>
    <row r="40" spans="1:13">
      <c r="H40" s="2" t="s">
        <v>21</v>
      </c>
      <c r="I40" s="2">
        <v>0.5</v>
      </c>
    </row>
    <row r="41" spans="1:13">
      <c r="A41" t="s">
        <v>23</v>
      </c>
      <c r="B41">
        <v>0</v>
      </c>
      <c r="C41">
        <f>D41/2</f>
        <v>0.58499999999999996</v>
      </c>
      <c r="D41">
        <f>B28</f>
        <v>1.17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22</v>
      </c>
      <c r="J41" s="2" t="s">
        <v>17</v>
      </c>
      <c r="K41" s="2" t="s">
        <v>28</v>
      </c>
      <c r="L41" s="2" t="s">
        <v>29</v>
      </c>
      <c r="M41" s="2" t="s">
        <v>30</v>
      </c>
    </row>
    <row r="42" spans="1:13">
      <c r="A42" t="s">
        <v>24</v>
      </c>
      <c r="B42">
        <f>D41</f>
        <v>1.17</v>
      </c>
      <c r="C42">
        <f>C41</f>
        <v>0.58499999999999996</v>
      </c>
      <c r="D42">
        <f>B41</f>
        <v>0</v>
      </c>
    </row>
    <row r="43" spans="1:13">
      <c r="A43" t="s">
        <v>25</v>
      </c>
    </row>
    <row r="44" spans="1:13">
      <c r="A44" t="s">
        <v>13</v>
      </c>
      <c r="B44">
        <f>B45-B48</f>
        <v>-58.199999999999989</v>
      </c>
      <c r="C44">
        <f t="shared" ref="C44" si="6">C45-C48</f>
        <v>12</v>
      </c>
      <c r="D44">
        <f t="shared" ref="D44" si="7">D45-D48</f>
        <v>82.199999999999989</v>
      </c>
    </row>
    <row r="45" spans="1:13">
      <c r="A45" t="s">
        <v>14</v>
      </c>
      <c r="B45">
        <f>$E45*($I46+B41)</f>
        <v>11.999999999999996</v>
      </c>
      <c r="C45">
        <f>$E45*($I46+C41)</f>
        <v>47.099999999999994</v>
      </c>
      <c r="D45">
        <f>$E45*($I46+D41)</f>
        <v>82.199999999999989</v>
      </c>
      <c r="E45" s="2">
        <f>E46+E47</f>
        <v>60</v>
      </c>
    </row>
    <row r="46" spans="1:13">
      <c r="A46" t="s">
        <v>38</v>
      </c>
      <c r="E46" s="2">
        <v>33</v>
      </c>
      <c r="F46" s="2">
        <f>$J46-$I46-B41</f>
        <v>1.8</v>
      </c>
      <c r="G46" s="2">
        <f>$J46-$I46-C41</f>
        <v>1.2150000000000001</v>
      </c>
      <c r="H46" s="2">
        <f>$J46-$I46-D41</f>
        <v>0.63000000000000012</v>
      </c>
      <c r="I46" s="2">
        <f>J46-I38+I39</f>
        <v>0.19999999999999996</v>
      </c>
      <c r="J46" s="2">
        <v>2</v>
      </c>
      <c r="K46" s="2">
        <v>20</v>
      </c>
      <c r="L46" s="2">
        <v>1.9E-2</v>
      </c>
      <c r="M46" s="2">
        <f>L46*K46</f>
        <v>0.38</v>
      </c>
    </row>
    <row r="47" spans="1:13">
      <c r="A47" t="s">
        <v>39</v>
      </c>
      <c r="E47" s="2">
        <v>27</v>
      </c>
      <c r="K47" s="2">
        <v>24</v>
      </c>
      <c r="L47" s="2">
        <v>1.4999999999999999E-2</v>
      </c>
      <c r="M47" s="2">
        <f>L47*K47</f>
        <v>0.36</v>
      </c>
    </row>
    <row r="48" spans="1:13">
      <c r="A48" t="s">
        <v>15</v>
      </c>
      <c r="B48">
        <f>$E48*($I49+B42)</f>
        <v>70.199999999999989</v>
      </c>
      <c r="C48">
        <f>$E48*($I49+C42)</f>
        <v>35.099999999999994</v>
      </c>
      <c r="D48">
        <f>$E48*($I49+D42)</f>
        <v>0</v>
      </c>
      <c r="E48" s="2">
        <f>E49+E50</f>
        <v>60</v>
      </c>
    </row>
    <row r="49" spans="1:13">
      <c r="A49" t="s">
        <v>38</v>
      </c>
      <c r="E49" s="2">
        <v>33</v>
      </c>
      <c r="F49" s="2">
        <f>$J49-$I49-B42</f>
        <v>0.83000000000000007</v>
      </c>
      <c r="G49" s="2">
        <f>$J49-$I49-C42</f>
        <v>1.415</v>
      </c>
      <c r="H49" s="2">
        <f>$J49-$I49-D42</f>
        <v>2</v>
      </c>
      <c r="I49" s="2">
        <f>J49-I38+I40</f>
        <v>0</v>
      </c>
      <c r="J49" s="2">
        <v>2</v>
      </c>
      <c r="K49" s="2">
        <v>20</v>
      </c>
      <c r="L49" s="2">
        <v>1.9E-2</v>
      </c>
      <c r="M49" s="2">
        <f>L49*K49</f>
        <v>0.38</v>
      </c>
    </row>
    <row r="50" spans="1:13">
      <c r="A50" t="s">
        <v>39</v>
      </c>
      <c r="E50" s="2">
        <v>27</v>
      </c>
      <c r="K50" s="2">
        <v>24</v>
      </c>
      <c r="L50" s="2">
        <v>1.4999999999999999E-2</v>
      </c>
      <c r="M50" s="2">
        <f>L50*K50</f>
        <v>0.36</v>
      </c>
    </row>
  </sheetData>
  <pageMargins left="0.7" right="0.7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58"/>
  <sheetViews>
    <sheetView workbookViewId="0">
      <selection activeCell="E9" sqref="E9"/>
    </sheetView>
  </sheetViews>
  <sheetFormatPr defaultRowHeight="15"/>
  <cols>
    <col min="1" max="1" width="20.7109375" customWidth="1"/>
  </cols>
  <sheetData>
    <row r="2" spans="1:3">
      <c r="A2" t="s">
        <v>1</v>
      </c>
      <c r="B2">
        <v>18</v>
      </c>
      <c r="C2" t="s">
        <v>0</v>
      </c>
    </row>
    <row r="3" spans="1:3">
      <c r="A3" t="s">
        <v>5</v>
      </c>
      <c r="B3">
        <v>25</v>
      </c>
      <c r="C3" t="s">
        <v>0</v>
      </c>
    </row>
    <row r="4" spans="1:3">
      <c r="A4" t="s">
        <v>2</v>
      </c>
      <c r="B4">
        <f>3.1416/4*B2*B2*B3/1000</f>
        <v>6.3617400000000011</v>
      </c>
      <c r="C4" t="s">
        <v>3</v>
      </c>
    </row>
    <row r="6" spans="1:3">
      <c r="A6" t="s">
        <v>4</v>
      </c>
      <c r="B6">
        <f>B4/0.1</f>
        <v>63.617400000000011</v>
      </c>
    </row>
    <row r="8" spans="1:3">
      <c r="A8" t="s">
        <v>1</v>
      </c>
      <c r="B8">
        <v>6</v>
      </c>
      <c r="C8" t="s">
        <v>0</v>
      </c>
    </row>
    <row r="9" spans="1:3">
      <c r="A9" t="s">
        <v>5</v>
      </c>
      <c r="B9">
        <v>4</v>
      </c>
      <c r="C9" t="s">
        <v>0</v>
      </c>
    </row>
    <row r="10" spans="1:3">
      <c r="A10" t="s">
        <v>2</v>
      </c>
      <c r="B10">
        <f>3.1416/4*B8*B8*B9/1000</f>
        <v>0.11309760000000001</v>
      </c>
      <c r="C10" t="s">
        <v>3</v>
      </c>
    </row>
    <row r="12" spans="1:3">
      <c r="A12" t="s">
        <v>4</v>
      </c>
      <c r="B12">
        <f>B10/0.1</f>
        <v>1.130976</v>
      </c>
    </row>
    <row r="15" spans="1:3">
      <c r="A15" t="s">
        <v>7</v>
      </c>
      <c r="B15">
        <f>B2/25.4</f>
        <v>0.70866141732283472</v>
      </c>
    </row>
    <row r="16" spans="1:3">
      <c r="A16" t="s">
        <v>8</v>
      </c>
      <c r="B16">
        <v>100</v>
      </c>
      <c r="C16" t="s">
        <v>9</v>
      </c>
    </row>
    <row r="17" spans="1:7">
      <c r="A17" t="s">
        <v>10</v>
      </c>
      <c r="B17">
        <f>3.1416/4*B15^2*B16</f>
        <v>39.442866885733771</v>
      </c>
    </row>
    <row r="18" spans="1:7">
      <c r="A18" t="s">
        <v>6</v>
      </c>
    </row>
    <row r="19" spans="1:7">
      <c r="A19" t="s">
        <v>12</v>
      </c>
      <c r="B19">
        <v>0</v>
      </c>
      <c r="C19">
        <v>0.5</v>
      </c>
      <c r="D19">
        <v>1</v>
      </c>
      <c r="F19" t="s">
        <v>16</v>
      </c>
      <c r="G19" t="s">
        <v>11</v>
      </c>
    </row>
    <row r="20" spans="1:7">
      <c r="A20" t="s">
        <v>13</v>
      </c>
      <c r="B20">
        <v>-40</v>
      </c>
      <c r="C20">
        <v>0</v>
      </c>
      <c r="D20">
        <v>40</v>
      </c>
    </row>
    <row r="21" spans="1:7">
      <c r="A21" t="s">
        <v>14</v>
      </c>
      <c r="B21">
        <v>20</v>
      </c>
      <c r="C21">
        <v>40</v>
      </c>
      <c r="D21">
        <v>60</v>
      </c>
      <c r="E21">
        <f>D21-B21/D19</f>
        <v>40</v>
      </c>
      <c r="F21">
        <f>B21/E21</f>
        <v>0.5</v>
      </c>
      <c r="G21">
        <f>1+F21+D19</f>
        <v>2.5</v>
      </c>
    </row>
    <row r="22" spans="1:7">
      <c r="A22" t="s">
        <v>15</v>
      </c>
      <c r="B22">
        <f>B20-B21</f>
        <v>-60</v>
      </c>
      <c r="C22">
        <f t="shared" ref="C22:D22" si="0">C20-C21</f>
        <v>-40</v>
      </c>
      <c r="D22">
        <f t="shared" si="0"/>
        <v>-20</v>
      </c>
      <c r="E22">
        <f>D22-B22/D19</f>
        <v>40</v>
      </c>
      <c r="F22">
        <f>D22/E22</f>
        <v>-0.5</v>
      </c>
    </row>
    <row r="26" spans="1:7">
      <c r="A26" t="s">
        <v>7</v>
      </c>
      <c r="B26">
        <f>B2/25.4</f>
        <v>0.70866141732283472</v>
      </c>
    </row>
    <row r="27" spans="1:7">
      <c r="A27" t="s">
        <v>8</v>
      </c>
      <c r="B27">
        <v>20</v>
      </c>
      <c r="C27" t="s">
        <v>9</v>
      </c>
    </row>
    <row r="28" spans="1:7">
      <c r="A28" t="s">
        <v>10</v>
      </c>
      <c r="B28">
        <f>3.1416/4*B26^2*B27</f>
        <v>7.8885733771467548</v>
      </c>
    </row>
    <row r="29" spans="1:7">
      <c r="A29" t="s">
        <v>6</v>
      </c>
    </row>
    <row r="30" spans="1:7">
      <c r="A30" t="s">
        <v>12</v>
      </c>
      <c r="B30">
        <v>0</v>
      </c>
      <c r="C30">
        <v>0.5</v>
      </c>
      <c r="D30">
        <v>1</v>
      </c>
      <c r="F30" t="s">
        <v>16</v>
      </c>
      <c r="G30" t="s">
        <v>11</v>
      </c>
    </row>
    <row r="31" spans="1:7">
      <c r="A31" t="s">
        <v>13</v>
      </c>
      <c r="B31">
        <v>-8</v>
      </c>
      <c r="C31">
        <v>0</v>
      </c>
      <c r="D31">
        <v>8</v>
      </c>
    </row>
    <row r="32" spans="1:7">
      <c r="A32" t="s">
        <v>14</v>
      </c>
      <c r="B32">
        <v>4</v>
      </c>
      <c r="C32">
        <v>6</v>
      </c>
      <c r="D32">
        <v>12</v>
      </c>
      <c r="E32">
        <f>D32-B32/D30</f>
        <v>8</v>
      </c>
      <c r="F32">
        <f>B32/E32</f>
        <v>0.5</v>
      </c>
      <c r="G32">
        <f>1+F32+D30</f>
        <v>2.5</v>
      </c>
    </row>
    <row r="33" spans="1:14">
      <c r="A33" t="s">
        <v>15</v>
      </c>
      <c r="B33">
        <f>B31-B32</f>
        <v>-12</v>
      </c>
      <c r="C33">
        <f t="shared" ref="C33:D33" si="1">C31-C32</f>
        <v>-6</v>
      </c>
      <c r="D33">
        <f t="shared" si="1"/>
        <v>-4</v>
      </c>
      <c r="E33">
        <f>D33-B33/D30</f>
        <v>8</v>
      </c>
      <c r="F33">
        <f>D33/E33</f>
        <v>-0.5</v>
      </c>
    </row>
    <row r="35" spans="1:14">
      <c r="A35" t="s">
        <v>26</v>
      </c>
      <c r="B35">
        <f>3.1416/4*(B2/25.4)^2</f>
        <v>0.39442866885733774</v>
      </c>
      <c r="C35">
        <f>B35</f>
        <v>0.39442866885733774</v>
      </c>
      <c r="D35">
        <f>C35</f>
        <v>0.39442866885733774</v>
      </c>
    </row>
    <row r="36" spans="1:14">
      <c r="A36" t="s">
        <v>8</v>
      </c>
      <c r="B36">
        <f>B43/B35</f>
        <v>-65.218383020997393</v>
      </c>
      <c r="C36">
        <f t="shared" ref="C36:D36" si="2">C43/C35</f>
        <v>3.2350589618563466</v>
      </c>
      <c r="D36">
        <f t="shared" si="2"/>
        <v>71.688500944710086</v>
      </c>
    </row>
    <row r="37" spans="1:14">
      <c r="A37" t="s">
        <v>19</v>
      </c>
      <c r="I37">
        <v>2.1120000000000001</v>
      </c>
    </row>
    <row r="38" spans="1:14">
      <c r="A38" t="s">
        <v>20</v>
      </c>
      <c r="I38">
        <v>0.25</v>
      </c>
    </row>
    <row r="39" spans="1:14">
      <c r="A39" t="s">
        <v>21</v>
      </c>
      <c r="I39">
        <v>0.25</v>
      </c>
    </row>
    <row r="40" spans="1:14">
      <c r="A40" t="s">
        <v>23</v>
      </c>
      <c r="B40">
        <v>0</v>
      </c>
      <c r="C40">
        <v>0.5</v>
      </c>
      <c r="D40">
        <v>1</v>
      </c>
      <c r="E40" t="s">
        <v>18</v>
      </c>
      <c r="F40" t="s">
        <v>27</v>
      </c>
      <c r="G40" t="s">
        <v>27</v>
      </c>
      <c r="H40" t="s">
        <v>27</v>
      </c>
      <c r="I40" t="s">
        <v>22</v>
      </c>
      <c r="J40" t="s">
        <v>17</v>
      </c>
      <c r="K40" t="s">
        <v>28</v>
      </c>
      <c r="L40" t="s">
        <v>29</v>
      </c>
      <c r="M40" t="s">
        <v>30</v>
      </c>
    </row>
    <row r="41" spans="1:14">
      <c r="A41" t="s">
        <v>24</v>
      </c>
      <c r="B41">
        <f>D40</f>
        <v>1</v>
      </c>
      <c r="C41">
        <f>C40</f>
        <v>0.5</v>
      </c>
      <c r="D41">
        <f>B40</f>
        <v>0</v>
      </c>
    </row>
    <row r="42" spans="1:14">
      <c r="A42" t="s">
        <v>25</v>
      </c>
    </row>
    <row r="43" spans="1:14">
      <c r="A43" t="s">
        <v>13</v>
      </c>
      <c r="B43">
        <f>B44-B45</f>
        <v>-25.724</v>
      </c>
      <c r="C43">
        <f t="shared" ref="C43:D43" si="3">C44-C45</f>
        <v>1.2759999999999998</v>
      </c>
      <c r="D43">
        <f t="shared" si="3"/>
        <v>28.276</v>
      </c>
    </row>
    <row r="44" spans="1:14">
      <c r="A44" t="s">
        <v>14</v>
      </c>
      <c r="B44">
        <f t="shared" ref="B44:D45" si="4">$E44*($I44+B40)</f>
        <v>3.8639999999999972</v>
      </c>
      <c r="C44">
        <f t="shared" si="4"/>
        <v>17.863999999999997</v>
      </c>
      <c r="D44">
        <f t="shared" si="4"/>
        <v>31.863999999999997</v>
      </c>
      <c r="E44">
        <v>28</v>
      </c>
      <c r="F44">
        <f>$J44-$I44-B40</f>
        <v>1.8620000000000001</v>
      </c>
      <c r="G44">
        <f t="shared" ref="G44:H45" si="5">$J44-$I44-C40</f>
        <v>1.3620000000000001</v>
      </c>
      <c r="H44">
        <f t="shared" si="5"/>
        <v>0.8620000000000001</v>
      </c>
      <c r="I44">
        <f>J44-I37+I38</f>
        <v>0.1379999999999999</v>
      </c>
      <c r="J44">
        <v>2</v>
      </c>
      <c r="K44">
        <v>19</v>
      </c>
      <c r="L44">
        <v>3.9E-2</v>
      </c>
      <c r="M44">
        <f>L44*K44</f>
        <v>0.74099999999999999</v>
      </c>
      <c r="N44">
        <f>H44-M44</f>
        <v>0.12100000000000011</v>
      </c>
    </row>
    <row r="45" spans="1:14">
      <c r="A45" t="s">
        <v>15</v>
      </c>
      <c r="B45">
        <f t="shared" si="4"/>
        <v>29.587999999999997</v>
      </c>
      <c r="C45">
        <f t="shared" si="4"/>
        <v>16.587999999999997</v>
      </c>
      <c r="D45">
        <f t="shared" si="4"/>
        <v>3.5879999999999974</v>
      </c>
      <c r="E45">
        <v>26</v>
      </c>
      <c r="F45">
        <f>$J45-$I45-B41</f>
        <v>0.8620000000000001</v>
      </c>
      <c r="G45">
        <f t="shared" si="5"/>
        <v>1.3620000000000001</v>
      </c>
      <c r="H45">
        <f t="shared" si="5"/>
        <v>1.8620000000000001</v>
      </c>
      <c r="I45">
        <f>J45-I37+I39</f>
        <v>0.1379999999999999</v>
      </c>
      <c r="J45">
        <v>2</v>
      </c>
      <c r="K45">
        <v>13</v>
      </c>
      <c r="L45">
        <v>7.1999999999999995E-2</v>
      </c>
      <c r="M45">
        <f>L45*K45</f>
        <v>0.93599999999999994</v>
      </c>
      <c r="N45">
        <f>F45-M45</f>
        <v>-7.3999999999999844E-2</v>
      </c>
    </row>
    <row r="47" spans="1:14">
      <c r="A47" t="s">
        <v>7</v>
      </c>
      <c r="B47">
        <v>1</v>
      </c>
    </row>
    <row r="48" spans="1:14">
      <c r="A48" t="s">
        <v>26</v>
      </c>
      <c r="B48">
        <f>3.1416/4*(B47)^2</f>
        <v>0.78539999999999999</v>
      </c>
      <c r="C48">
        <f>B48</f>
        <v>0.78539999999999999</v>
      </c>
      <c r="D48">
        <f>C48</f>
        <v>0.78539999999999999</v>
      </c>
    </row>
    <row r="49" spans="1:14">
      <c r="A49" t="s">
        <v>8</v>
      </c>
      <c r="B49">
        <f>B56/B48</f>
        <v>-34.377387318563791</v>
      </c>
      <c r="C49">
        <f t="shared" ref="C49:D49" si="6">C56/C48</f>
        <v>0</v>
      </c>
      <c r="D49">
        <f t="shared" si="6"/>
        <v>34.377387318563791</v>
      </c>
    </row>
    <row r="50" spans="1:14">
      <c r="A50" t="s">
        <v>19</v>
      </c>
      <c r="I50">
        <v>2.1120000000000001</v>
      </c>
    </row>
    <row r="51" spans="1:14">
      <c r="A51" t="s">
        <v>20</v>
      </c>
      <c r="I51">
        <v>0.25</v>
      </c>
    </row>
    <row r="52" spans="1:14">
      <c r="A52" t="s">
        <v>21</v>
      </c>
      <c r="I52">
        <v>0.25</v>
      </c>
    </row>
    <row r="53" spans="1:14">
      <c r="A53" t="s">
        <v>23</v>
      </c>
      <c r="B53">
        <v>0</v>
      </c>
      <c r="C53">
        <v>0.5</v>
      </c>
      <c r="D53">
        <v>1</v>
      </c>
      <c r="E53" t="s">
        <v>18</v>
      </c>
      <c r="F53" t="s">
        <v>27</v>
      </c>
      <c r="G53" t="s">
        <v>27</v>
      </c>
      <c r="H53" t="s">
        <v>27</v>
      </c>
      <c r="I53" t="s">
        <v>22</v>
      </c>
      <c r="J53" t="s">
        <v>17</v>
      </c>
      <c r="K53" t="s">
        <v>28</v>
      </c>
      <c r="L53" t="s">
        <v>29</v>
      </c>
      <c r="M53" t="s">
        <v>30</v>
      </c>
    </row>
    <row r="54" spans="1:14">
      <c r="A54" t="s">
        <v>24</v>
      </c>
      <c r="B54">
        <f>D53</f>
        <v>1</v>
      </c>
      <c r="C54">
        <f>C53</f>
        <v>0.5</v>
      </c>
      <c r="D54">
        <f>B53</f>
        <v>0</v>
      </c>
    </row>
    <row r="55" spans="1:14">
      <c r="A55" t="s">
        <v>25</v>
      </c>
    </row>
    <row r="56" spans="1:14">
      <c r="A56" t="s">
        <v>13</v>
      </c>
      <c r="B56">
        <f>B57-B58</f>
        <v>-27</v>
      </c>
      <c r="C56">
        <f t="shared" ref="C56:D56" si="7">C57-C58</f>
        <v>0</v>
      </c>
      <c r="D56">
        <f t="shared" si="7"/>
        <v>27</v>
      </c>
    </row>
    <row r="57" spans="1:14">
      <c r="A57" t="s">
        <v>14</v>
      </c>
      <c r="B57">
        <f t="shared" ref="B57:D58" si="8">$E57*($I57+B53)</f>
        <v>3.7259999999999973</v>
      </c>
      <c r="C57">
        <f t="shared" si="8"/>
        <v>17.225999999999999</v>
      </c>
      <c r="D57">
        <f t="shared" si="8"/>
        <v>30.725999999999999</v>
      </c>
      <c r="E57">
        <v>27</v>
      </c>
      <c r="F57">
        <f>$J57-$I57-B53</f>
        <v>1.8620000000000001</v>
      </c>
      <c r="G57">
        <f t="shared" ref="G57:H58" si="9">$J57-$I57-C53</f>
        <v>1.3620000000000001</v>
      </c>
      <c r="H57">
        <f t="shared" si="9"/>
        <v>0.8620000000000001</v>
      </c>
      <c r="I57">
        <f>J57-I50+I51</f>
        <v>0.1379999999999999</v>
      </c>
      <c r="J57">
        <v>2</v>
      </c>
      <c r="K57">
        <v>24</v>
      </c>
      <c r="L57">
        <v>3.9E-2</v>
      </c>
      <c r="M57">
        <f>L57*K57</f>
        <v>0.93599999999999994</v>
      </c>
      <c r="N57">
        <f>H57-M57</f>
        <v>-7.3999999999999844E-2</v>
      </c>
    </row>
    <row r="58" spans="1:14">
      <c r="A58" t="s">
        <v>15</v>
      </c>
      <c r="B58">
        <f t="shared" si="8"/>
        <v>30.725999999999999</v>
      </c>
      <c r="C58">
        <f t="shared" si="8"/>
        <v>17.225999999999999</v>
      </c>
      <c r="D58">
        <f t="shared" si="8"/>
        <v>3.7259999999999973</v>
      </c>
      <c r="E58">
        <v>27</v>
      </c>
      <c r="F58">
        <f>$J58-$I58-B54</f>
        <v>0.8620000000000001</v>
      </c>
      <c r="G58">
        <f t="shared" si="9"/>
        <v>1.3620000000000001</v>
      </c>
      <c r="H58">
        <f t="shared" si="9"/>
        <v>1.8620000000000001</v>
      </c>
      <c r="I58">
        <f>J58-I50+I52</f>
        <v>0.1379999999999999</v>
      </c>
      <c r="J58">
        <v>2</v>
      </c>
      <c r="K58">
        <v>24</v>
      </c>
      <c r="L58">
        <v>1.2E-2</v>
      </c>
      <c r="M58">
        <f>L58*K58</f>
        <v>0.28800000000000003</v>
      </c>
      <c r="N58">
        <f>F58-M58</f>
        <v>0.57400000000000007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2012-08-27T23:35:30Z</dcterms:modified>
</cp:coreProperties>
</file>