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5" i="1"/>
  <c r="C44"/>
  <c r="C26"/>
  <c r="C36" s="1"/>
  <c r="C28"/>
  <c r="C25"/>
  <c r="F18"/>
  <c r="D18"/>
  <c r="E15"/>
  <c r="C15"/>
  <c r="F13"/>
  <c r="D13"/>
  <c r="E12"/>
  <c r="E11"/>
  <c r="E10"/>
  <c r="E9"/>
  <c r="E8"/>
  <c r="E7"/>
  <c r="E6"/>
  <c r="E5"/>
  <c r="E4"/>
  <c r="E3"/>
  <c r="C4"/>
  <c r="C5"/>
  <c r="C6"/>
  <c r="C7"/>
  <c r="C8"/>
  <c r="C9"/>
  <c r="C10"/>
  <c r="C11"/>
  <c r="C12"/>
  <c r="C3"/>
  <c r="C48" l="1"/>
  <c r="E48" s="1"/>
  <c r="C45"/>
  <c r="C46" s="1"/>
  <c r="E46" s="1"/>
  <c r="C27"/>
  <c r="C29" s="1"/>
  <c r="C31"/>
  <c r="C34" s="1"/>
  <c r="C37" s="1"/>
  <c r="C38" s="1"/>
  <c r="B38" s="1"/>
  <c r="C43" l="1"/>
</calcChain>
</file>

<file path=xl/sharedStrings.xml><?xml version="1.0" encoding="utf-8"?>
<sst xmlns="http://schemas.openxmlformats.org/spreadsheetml/2006/main" count="70" uniqueCount="61">
  <si>
    <t>Filter</t>
  </si>
  <si>
    <t>Part</t>
  </si>
  <si>
    <t>Mat'l</t>
  </si>
  <si>
    <t>Cu</t>
  </si>
  <si>
    <t>Tubing</t>
  </si>
  <si>
    <t>Swagelok fitting</t>
  </si>
  <si>
    <t>316SS</t>
  </si>
  <si>
    <t>bulkhead</t>
  </si>
  <si>
    <t>6AL4V</t>
  </si>
  <si>
    <t>Trunion valve</t>
  </si>
  <si>
    <t>Tygon tubing</t>
  </si>
  <si>
    <t>Cap</t>
  </si>
  <si>
    <t>Bag</t>
  </si>
  <si>
    <t>Bag internal tubing</t>
  </si>
  <si>
    <t>Comp membrane</t>
  </si>
  <si>
    <t xml:space="preserve">Stirring loop </t>
  </si>
  <si>
    <t>Ambient valve</t>
  </si>
  <si>
    <t>Min C</t>
  </si>
  <si>
    <t>Min F</t>
  </si>
  <si>
    <t>Max C</t>
  </si>
  <si>
    <t>Max F</t>
  </si>
  <si>
    <t>PVC tubing</t>
  </si>
  <si>
    <t>Nylon fitting</t>
  </si>
  <si>
    <t>Polypro fitting</t>
  </si>
  <si>
    <t>Poly pro compression fitting</t>
  </si>
  <si>
    <t>Delrin</t>
  </si>
  <si>
    <t>316, peek</t>
  </si>
  <si>
    <t>Polypro</t>
  </si>
  <si>
    <t>Tubing convection</t>
  </si>
  <si>
    <t>Id</t>
  </si>
  <si>
    <t>m</t>
  </si>
  <si>
    <t>Area</t>
  </si>
  <si>
    <t>m^2</t>
  </si>
  <si>
    <t>Flowrate</t>
  </si>
  <si>
    <t>l/min</t>
  </si>
  <si>
    <t>m^3/sec</t>
  </si>
  <si>
    <t>Speed</t>
  </si>
  <si>
    <t>m/sec</t>
  </si>
  <si>
    <t>kg/sec</t>
  </si>
  <si>
    <t>dT</t>
  </si>
  <si>
    <t>C</t>
  </si>
  <si>
    <t>Specific heat</t>
  </si>
  <si>
    <t>J/kgC</t>
  </si>
  <si>
    <t>watt</t>
  </si>
  <si>
    <t>heat to lose</t>
  </si>
  <si>
    <t>Conduction</t>
  </si>
  <si>
    <t>W/mK</t>
  </si>
  <si>
    <t>Wall</t>
  </si>
  <si>
    <t>Area needed</t>
  </si>
  <si>
    <t>Length</t>
  </si>
  <si>
    <t>W/m^2K</t>
  </si>
  <si>
    <t>Red</t>
  </si>
  <si>
    <t>Drag</t>
  </si>
  <si>
    <t>vis</t>
  </si>
  <si>
    <t>rho</t>
  </si>
  <si>
    <t>Pa</t>
  </si>
  <si>
    <t>kg/m^3</t>
  </si>
  <si>
    <t>Ns/m^2</t>
  </si>
  <si>
    <t>psi</t>
  </si>
  <si>
    <t>Tube ID</t>
  </si>
  <si>
    <t>Od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</si>
</sst>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7" workbookViewId="0">
      <selection activeCell="F42" sqref="F42"/>
    </sheetView>
  </sheetViews>
  <sheetFormatPr defaultRowHeight="15"/>
  <cols>
    <col min="1" max="1" width="32.42578125" customWidth="1"/>
    <col min="3" max="3" width="12" bestFit="1" customWidth="1"/>
  </cols>
  <sheetData>
    <row r="1" spans="1:6">
      <c r="A1" t="s">
        <v>1</v>
      </c>
      <c r="B1" t="s">
        <v>2</v>
      </c>
      <c r="C1" t="s">
        <v>19</v>
      </c>
      <c r="D1" t="s">
        <v>20</v>
      </c>
      <c r="E1" t="s">
        <v>17</v>
      </c>
      <c r="F1" t="s">
        <v>18</v>
      </c>
    </row>
    <row r="2" spans="1:6">
      <c r="A2" t="s">
        <v>0</v>
      </c>
      <c r="B2" t="s">
        <v>3</v>
      </c>
    </row>
    <row r="3" spans="1:6">
      <c r="A3" t="s">
        <v>24</v>
      </c>
      <c r="C3">
        <f>(D3-32)*5/9</f>
        <v>101.66666666666667</v>
      </c>
      <c r="D3">
        <v>215</v>
      </c>
      <c r="E3">
        <f>(F3-32)*5/9</f>
        <v>-34.444444444444443</v>
      </c>
      <c r="F3">
        <v>-30</v>
      </c>
    </row>
    <row r="4" spans="1:6">
      <c r="A4" t="s">
        <v>4</v>
      </c>
      <c r="B4" t="s">
        <v>27</v>
      </c>
      <c r="C4">
        <f t="shared" ref="C4:E12" si="0">(D4-32)*5/9</f>
        <v>115.55555555555556</v>
      </c>
      <c r="D4">
        <v>240</v>
      </c>
      <c r="E4">
        <f t="shared" si="0"/>
        <v>4.4444444444444446</v>
      </c>
      <c r="F4">
        <v>40</v>
      </c>
    </row>
    <row r="5" spans="1:6">
      <c r="A5" t="s">
        <v>5</v>
      </c>
      <c r="B5" t="s">
        <v>6</v>
      </c>
      <c r="C5">
        <f t="shared" si="0"/>
        <v>-17.777777777777779</v>
      </c>
      <c r="E5">
        <f t="shared" si="0"/>
        <v>-17.777777777777779</v>
      </c>
    </row>
    <row r="6" spans="1:6">
      <c r="A6" t="s">
        <v>7</v>
      </c>
      <c r="B6" t="s">
        <v>8</v>
      </c>
      <c r="C6">
        <f t="shared" si="0"/>
        <v>-17.777777777777779</v>
      </c>
      <c r="E6">
        <f t="shared" si="0"/>
        <v>-15.555555555555555</v>
      </c>
      <c r="F6">
        <v>4</v>
      </c>
    </row>
    <row r="7" spans="1:6">
      <c r="A7" t="s">
        <v>9</v>
      </c>
      <c r="B7" t="s">
        <v>26</v>
      </c>
      <c r="C7">
        <f t="shared" si="0"/>
        <v>82.222222222222229</v>
      </c>
      <c r="D7">
        <v>180</v>
      </c>
      <c r="E7">
        <f t="shared" si="0"/>
        <v>-17.777777777777779</v>
      </c>
      <c r="F7">
        <v>0</v>
      </c>
    </row>
    <row r="8" spans="1:6">
      <c r="A8" t="s">
        <v>22</v>
      </c>
      <c r="C8">
        <f t="shared" si="0"/>
        <v>75</v>
      </c>
      <c r="D8">
        <v>167</v>
      </c>
      <c r="E8">
        <f t="shared" si="0"/>
        <v>0</v>
      </c>
      <c r="F8">
        <v>32</v>
      </c>
    </row>
    <row r="9" spans="1:6">
      <c r="A9" t="s">
        <v>23</v>
      </c>
      <c r="C9">
        <f t="shared" si="0"/>
        <v>121.11111111111111</v>
      </c>
      <c r="D9">
        <v>250</v>
      </c>
      <c r="E9">
        <f t="shared" si="0"/>
        <v>0</v>
      </c>
      <c r="F9">
        <v>32</v>
      </c>
    </row>
    <row r="10" spans="1:6">
      <c r="A10" t="s">
        <v>10</v>
      </c>
      <c r="C10">
        <f t="shared" si="0"/>
        <v>51.666666666666664</v>
      </c>
      <c r="D10">
        <v>125</v>
      </c>
      <c r="E10">
        <f t="shared" si="0"/>
        <v>-77.777777777777771</v>
      </c>
      <c r="F10">
        <v>-108</v>
      </c>
    </row>
    <row r="11" spans="1:6">
      <c r="A11" t="s">
        <v>21</v>
      </c>
      <c r="C11">
        <f t="shared" si="0"/>
        <v>73.888888888888886</v>
      </c>
      <c r="D11">
        <v>165</v>
      </c>
      <c r="E11">
        <f t="shared" si="0"/>
        <v>-42.777777777777779</v>
      </c>
      <c r="F11">
        <v>-45</v>
      </c>
    </row>
    <row r="12" spans="1:6">
      <c r="A12" t="s">
        <v>11</v>
      </c>
      <c r="B12" t="s">
        <v>25</v>
      </c>
      <c r="C12">
        <f t="shared" si="0"/>
        <v>82.222222222222229</v>
      </c>
      <c r="D12">
        <v>180</v>
      </c>
      <c r="E12">
        <f t="shared" si="0"/>
        <v>-28.888888888888889</v>
      </c>
      <c r="F12">
        <v>-20</v>
      </c>
    </row>
    <row r="13" spans="1:6">
      <c r="A13" t="s">
        <v>12</v>
      </c>
      <c r="C13">
        <v>100</v>
      </c>
      <c r="D13">
        <f>C13*9/5+32</f>
        <v>212</v>
      </c>
      <c r="E13">
        <v>0</v>
      </c>
      <c r="F13">
        <f>E13*9/5+32</f>
        <v>32</v>
      </c>
    </row>
    <row r="14" spans="1:6">
      <c r="A14" t="s">
        <v>13</v>
      </c>
    </row>
    <row r="15" spans="1:6">
      <c r="A15" t="s">
        <v>14</v>
      </c>
      <c r="C15">
        <f t="shared" ref="C15" si="1">(D15-32)*5/9</f>
        <v>76.666666666666671</v>
      </c>
      <c r="D15">
        <v>170</v>
      </c>
      <c r="E15">
        <f t="shared" ref="E15" si="2">(F15-32)*5/9</f>
        <v>-28.888888888888889</v>
      </c>
      <c r="F15">
        <v>-20</v>
      </c>
    </row>
    <row r="16" spans="1:6">
      <c r="A16" t="s">
        <v>15</v>
      </c>
    </row>
    <row r="18" spans="1:7">
      <c r="A18" t="s">
        <v>16</v>
      </c>
      <c r="C18">
        <v>80</v>
      </c>
      <c r="D18">
        <f>C18*9/5+32</f>
        <v>176</v>
      </c>
      <c r="E18">
        <v>0</v>
      </c>
      <c r="F18">
        <f>E18*9/5+32</f>
        <v>32</v>
      </c>
    </row>
    <row r="23" spans="1:7">
      <c r="A23" t="s">
        <v>28</v>
      </c>
    </row>
    <row r="24" spans="1:7">
      <c r="A24" t="s">
        <v>60</v>
      </c>
      <c r="B24">
        <v>0.5</v>
      </c>
    </row>
    <row r="25" spans="1:7">
      <c r="A25" t="s">
        <v>29</v>
      </c>
      <c r="B25">
        <f>B24-2*B26</f>
        <v>0.43</v>
      </c>
      <c r="C25">
        <f>B25*2.54/100</f>
        <v>1.0922000000000001E-2</v>
      </c>
      <c r="D25" t="s">
        <v>30</v>
      </c>
    </row>
    <row r="26" spans="1:7">
      <c r="A26" t="s">
        <v>47</v>
      </c>
      <c r="B26">
        <v>3.5000000000000003E-2</v>
      </c>
      <c r="C26">
        <f>B26*2.54/100</f>
        <v>8.8900000000000003E-4</v>
      </c>
    </row>
    <row r="27" spans="1:7">
      <c r="A27" t="s">
        <v>31</v>
      </c>
      <c r="C27">
        <f>3.1416/4*C25*C25</f>
        <v>9.3690431973600017E-5</v>
      </c>
      <c r="D27" t="s">
        <v>32</v>
      </c>
    </row>
    <row r="28" spans="1:7">
      <c r="A28" t="s">
        <v>33</v>
      </c>
      <c r="C28">
        <f>F28/60/1000</f>
        <v>3.3333333333333335E-5</v>
      </c>
      <c r="D28" t="s">
        <v>35</v>
      </c>
      <c r="F28">
        <v>2</v>
      </c>
      <c r="G28" t="s">
        <v>34</v>
      </c>
    </row>
    <row r="29" spans="1:7">
      <c r="A29" t="s">
        <v>36</v>
      </c>
      <c r="C29">
        <f>C28/C27</f>
        <v>0.35578161644858208</v>
      </c>
      <c r="D29" t="s">
        <v>37</v>
      </c>
    </row>
    <row r="30" spans="1:7">
      <c r="C30" s="1"/>
    </row>
    <row r="31" spans="1:7">
      <c r="C31" s="2">
        <f>C28*1030</f>
        <v>3.4333333333333334E-2</v>
      </c>
      <c r="D31" t="s">
        <v>38</v>
      </c>
    </row>
    <row r="32" spans="1:7">
      <c r="A32" t="s">
        <v>39</v>
      </c>
      <c r="C32" s="2">
        <v>40</v>
      </c>
      <c r="D32" t="s">
        <v>40</v>
      </c>
    </row>
    <row r="33" spans="1:6">
      <c r="A33" t="s">
        <v>41</v>
      </c>
      <c r="C33" s="2">
        <v>3850</v>
      </c>
      <c r="D33" t="s">
        <v>42</v>
      </c>
    </row>
    <row r="34" spans="1:6">
      <c r="A34" t="s">
        <v>44</v>
      </c>
      <c r="C34" s="2">
        <f>C33*C32*C31</f>
        <v>5287.333333333333</v>
      </c>
      <c r="D34" t="s">
        <v>43</v>
      </c>
    </row>
    <row r="35" spans="1:6">
      <c r="A35" t="s">
        <v>45</v>
      </c>
      <c r="C35" s="2">
        <v>400</v>
      </c>
      <c r="D35" t="s">
        <v>46</v>
      </c>
    </row>
    <row r="36" spans="1:6">
      <c r="C36" s="2">
        <f>C35/C26</f>
        <v>449943.75703037117</v>
      </c>
      <c r="D36" t="s">
        <v>50</v>
      </c>
    </row>
    <row r="37" spans="1:6">
      <c r="A37" t="s">
        <v>48</v>
      </c>
      <c r="C37" s="2">
        <f>C34/C36</f>
        <v>1.1751098333333333E-2</v>
      </c>
      <c r="D37" t="s">
        <v>32</v>
      </c>
    </row>
    <row r="38" spans="1:6">
      <c r="A38" t="s">
        <v>49</v>
      </c>
      <c r="B38">
        <f>C38*100/2.54</f>
        <v>13.490030251180828</v>
      </c>
      <c r="C38" s="2">
        <f>C37/3.14/C25</f>
        <v>0.34264676837999303</v>
      </c>
      <c r="D38" t="s">
        <v>30</v>
      </c>
    </row>
    <row r="39" spans="1:6">
      <c r="C39" s="2"/>
    </row>
    <row r="40" spans="1:6">
      <c r="C40" s="2"/>
    </row>
    <row r="41" spans="1:6">
      <c r="A41" t="s">
        <v>53</v>
      </c>
      <c r="C41" s="1">
        <v>1.1999999999999999E-3</v>
      </c>
      <c r="D41" t="s">
        <v>57</v>
      </c>
    </row>
    <row r="42" spans="1:6">
      <c r="A42" t="s">
        <v>54</v>
      </c>
      <c r="C42" s="1">
        <v>1030</v>
      </c>
      <c r="D42" t="s">
        <v>56</v>
      </c>
    </row>
    <row r="43" spans="1:6">
      <c r="A43" t="s">
        <v>51</v>
      </c>
      <c r="C43" s="1">
        <f>C29*C25*C42/C41</f>
        <v>3335.3518494141304</v>
      </c>
    </row>
    <row r="44" spans="1:6">
      <c r="A44" t="s">
        <v>59</v>
      </c>
      <c r="B44">
        <v>0.5</v>
      </c>
      <c r="C44">
        <f>B44*2.54/100</f>
        <v>1.2699999999999999E-2</v>
      </c>
      <c r="D44" t="s">
        <v>30</v>
      </c>
    </row>
    <row r="45" spans="1:6">
      <c r="A45" t="s">
        <v>31</v>
      </c>
      <c r="C45" s="1">
        <f>3.1416/4*C44*C44</f>
        <v>1.2667716599999999E-4</v>
      </c>
      <c r="D45" t="s">
        <v>32</v>
      </c>
    </row>
    <row r="46" spans="1:6">
      <c r="A46" t="s">
        <v>36</v>
      </c>
      <c r="C46" s="1">
        <f>C28/C45</f>
        <v>0.26313608352537138</v>
      </c>
      <c r="D46" t="s">
        <v>37</v>
      </c>
      <c r="E46" s="1">
        <f>C47/C46</f>
        <v>38.003149799999996</v>
      </c>
    </row>
    <row r="47" spans="1:6">
      <c r="A47" t="s">
        <v>49</v>
      </c>
      <c r="C47">
        <v>10</v>
      </c>
      <c r="D47" t="s">
        <v>30</v>
      </c>
    </row>
    <row r="48" spans="1:6">
      <c r="A48" t="s">
        <v>52</v>
      </c>
      <c r="C48" s="2">
        <f>(8*C41*C47*C28)/(3.14*(C44/2)^4)</f>
        <v>626.79486386484632</v>
      </c>
      <c r="D48" t="s">
        <v>55</v>
      </c>
      <c r="E48">
        <f>C48*0.00014503773801</f>
        <v>9.0908909251243189E-2</v>
      </c>
      <c r="F48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2011-05-23T23:35:34Z</dcterms:modified>
</cp:coreProperties>
</file>