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2" i="1"/>
  <c r="D22" s="1"/>
  <c r="L22"/>
  <c r="D17"/>
  <c r="D18"/>
  <c r="D16"/>
  <c r="G24"/>
  <c r="D24" s="1"/>
  <c r="G23"/>
  <c r="D23" s="1"/>
  <c r="G17"/>
  <c r="G18"/>
  <c r="G16"/>
  <c r="B3"/>
  <c r="B5" s="1"/>
  <c r="B4" l="1"/>
  <c r="B7" s="1"/>
  <c r="B9" l="1"/>
  <c r="B12"/>
  <c r="B10"/>
  <c r="B11"/>
  <c r="B18"/>
  <c r="B16"/>
  <c r="I16" s="1"/>
  <c r="K16" s="1"/>
  <c r="B22"/>
  <c r="I22" s="1"/>
  <c r="K22" s="1"/>
  <c r="B17"/>
  <c r="B24"/>
  <c r="I24" s="1"/>
  <c r="K24" s="1"/>
  <c r="B23"/>
  <c r="I23" s="1"/>
  <c r="K23" s="1"/>
  <c r="K17" l="1"/>
  <c r="I17"/>
  <c r="J11"/>
  <c r="G11"/>
  <c r="H11" s="1"/>
  <c r="J12"/>
  <c r="G12"/>
  <c r="H12" s="1"/>
  <c r="I18"/>
  <c r="K18" s="1"/>
  <c r="J10"/>
  <c r="G10"/>
  <c r="H10" s="1"/>
  <c r="J9"/>
  <c r="G9"/>
  <c r="H9" s="1"/>
</calcChain>
</file>

<file path=xl/sharedStrings.xml><?xml version="1.0" encoding="utf-8"?>
<sst xmlns="http://schemas.openxmlformats.org/spreadsheetml/2006/main" count="61" uniqueCount="38">
  <si>
    <t>SW Vol</t>
  </si>
  <si>
    <t>mL</t>
  </si>
  <si>
    <t>g</t>
  </si>
  <si>
    <t>E Req</t>
  </si>
  <si>
    <t>J</t>
  </si>
  <si>
    <t>Cool</t>
  </si>
  <si>
    <t>Eff</t>
  </si>
  <si>
    <t>E Req'd</t>
  </si>
  <si>
    <t>Butane</t>
  </si>
  <si>
    <t>Heat of V</t>
  </si>
  <si>
    <t>mass</t>
  </si>
  <si>
    <t>Bp C</t>
  </si>
  <si>
    <t>R-134a</t>
  </si>
  <si>
    <t>L density</t>
  </si>
  <si>
    <t>L Vol</t>
  </si>
  <si>
    <t>R-152a</t>
  </si>
  <si>
    <t>#shot</t>
  </si>
  <si>
    <t>L-Co2</t>
  </si>
  <si>
    <t>Volume exp</t>
  </si>
  <si>
    <t>G dens</t>
  </si>
  <si>
    <t>L</t>
  </si>
  <si>
    <t>g/L</t>
  </si>
  <si>
    <t>Refrigerant</t>
  </si>
  <si>
    <t>Isentropic expansion</t>
  </si>
  <si>
    <t>Co2</t>
  </si>
  <si>
    <t>k</t>
  </si>
  <si>
    <t>Heat</t>
  </si>
  <si>
    <t>J/g</t>
  </si>
  <si>
    <t>psi</t>
  </si>
  <si>
    <t>Storage T</t>
  </si>
  <si>
    <t>Storage P</t>
  </si>
  <si>
    <t>Air</t>
  </si>
  <si>
    <t>N2</t>
  </si>
  <si>
    <t>Isenthalpic expansion</t>
  </si>
  <si>
    <t>Cp</t>
  </si>
  <si>
    <t>J-T/V</t>
  </si>
  <si>
    <t>Storage T*V</t>
  </si>
  <si>
    <t>Vol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</si>
</sst>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tabSelected="1" workbookViewId="0">
      <selection activeCell="N10" sqref="N10"/>
    </sheetView>
  </sheetViews>
  <sheetFormatPr defaultRowHeight="15"/>
  <cols>
    <col min="7" max="7" width="12" bestFit="1" customWidth="1"/>
  </cols>
  <sheetData>
    <row r="2" spans="1:11">
      <c r="A2" t="s">
        <v>0</v>
      </c>
      <c r="B2">
        <v>0.1</v>
      </c>
      <c r="C2" t="s">
        <v>1</v>
      </c>
    </row>
    <row r="3" spans="1:11">
      <c r="B3">
        <f>B2*1000/1030</f>
        <v>9.7087378640776698E-2</v>
      </c>
      <c r="C3" t="s">
        <v>2</v>
      </c>
    </row>
    <row r="4" spans="1:11">
      <c r="A4" t="s">
        <v>5</v>
      </c>
      <c r="B4">
        <f>4.18*B3*30</f>
        <v>12.174757281553397</v>
      </c>
      <c r="C4" t="s">
        <v>4</v>
      </c>
    </row>
    <row r="5" spans="1:11">
      <c r="A5" t="s">
        <v>3</v>
      </c>
      <c r="B5">
        <f>B3*334</f>
        <v>32.427184466019419</v>
      </c>
      <c r="C5" t="s">
        <v>4</v>
      </c>
    </row>
    <row r="6" spans="1:11">
      <c r="A6" t="s">
        <v>6</v>
      </c>
      <c r="B6">
        <v>0.5</v>
      </c>
    </row>
    <row r="7" spans="1:11">
      <c r="A7" t="s">
        <v>7</v>
      </c>
      <c r="B7">
        <f>(B4+B5)/B6</f>
        <v>89.203883495145632</v>
      </c>
      <c r="C7" t="s">
        <v>4</v>
      </c>
      <c r="H7" t="s">
        <v>16</v>
      </c>
      <c r="I7" t="s">
        <v>19</v>
      </c>
      <c r="J7" t="s">
        <v>18</v>
      </c>
    </row>
    <row r="8" spans="1:11">
      <c r="A8" t="s">
        <v>22</v>
      </c>
      <c r="C8" t="s">
        <v>10</v>
      </c>
      <c r="D8" t="s">
        <v>9</v>
      </c>
      <c r="E8" t="s">
        <v>11</v>
      </c>
      <c r="F8" t="s">
        <v>13</v>
      </c>
      <c r="G8" t="s">
        <v>14</v>
      </c>
      <c r="H8">
        <v>30</v>
      </c>
      <c r="I8" t="s">
        <v>21</v>
      </c>
      <c r="J8" t="s">
        <v>20</v>
      </c>
    </row>
    <row r="9" spans="1:11">
      <c r="A9" t="s">
        <v>8</v>
      </c>
      <c r="B9">
        <f>B$7/D9</f>
        <v>0.27876213592233012</v>
      </c>
      <c r="C9" t="s">
        <v>2</v>
      </c>
      <c r="D9">
        <v>320</v>
      </c>
      <c r="E9">
        <v>-0.5</v>
      </c>
      <c r="F9">
        <v>600</v>
      </c>
      <c r="G9">
        <f>B9/1000/F9*100^3</f>
        <v>0.46460355987055024</v>
      </c>
      <c r="H9">
        <f>G9*H$8</f>
        <v>13.938106796116507</v>
      </c>
      <c r="I9">
        <v>2.48</v>
      </c>
      <c r="J9">
        <f>B9*H$8/I9</f>
        <v>3.3721226119636714</v>
      </c>
    </row>
    <row r="10" spans="1:11">
      <c r="A10" t="s">
        <v>12</v>
      </c>
      <c r="B10">
        <f>B$7/D10</f>
        <v>0.41317222554490796</v>
      </c>
      <c r="C10" t="s">
        <v>2</v>
      </c>
      <c r="D10">
        <v>215.9</v>
      </c>
      <c r="E10">
        <v>-26.3</v>
      </c>
      <c r="F10">
        <v>1206</v>
      </c>
      <c r="G10">
        <f>B10/1000/F10*100^3</f>
        <v>0.3425972019443681</v>
      </c>
      <c r="H10">
        <f t="shared" ref="H10:H12" si="0">G10*H$8</f>
        <v>10.277916058331042</v>
      </c>
      <c r="I10">
        <v>4.25</v>
      </c>
      <c r="J10">
        <f t="shared" ref="J10:J12" si="1">B10*H$8/I10</f>
        <v>2.9165098273758208</v>
      </c>
    </row>
    <row r="11" spans="1:11">
      <c r="A11" t="s">
        <v>15</v>
      </c>
      <c r="B11">
        <f>B$7/D11</f>
        <v>0.26868639606971578</v>
      </c>
      <c r="C11" t="s">
        <v>2</v>
      </c>
      <c r="D11">
        <v>332</v>
      </c>
      <c r="E11">
        <v>-25</v>
      </c>
      <c r="F11">
        <v>1015</v>
      </c>
      <c r="G11">
        <f>B11/1000/F11*100^3</f>
        <v>0.26471566115242934</v>
      </c>
      <c r="H11">
        <f t="shared" si="0"/>
        <v>7.9414698345728798</v>
      </c>
      <c r="I11">
        <v>2.7</v>
      </c>
      <c r="J11">
        <f t="shared" si="1"/>
        <v>2.9854044007746197</v>
      </c>
    </row>
    <row r="12" spans="1:11">
      <c r="A12" t="s">
        <v>17</v>
      </c>
      <c r="B12">
        <f>B$7/D12</f>
        <v>0.15622396408957204</v>
      </c>
      <c r="C12" t="s">
        <v>2</v>
      </c>
      <c r="D12">
        <v>571</v>
      </c>
      <c r="E12">
        <v>-78</v>
      </c>
      <c r="F12">
        <v>1032</v>
      </c>
      <c r="G12">
        <f>B12/1000/F12*100^3</f>
        <v>0.15137981016431401</v>
      </c>
      <c r="H12">
        <f t="shared" si="0"/>
        <v>4.5413943049294208</v>
      </c>
      <c r="I12">
        <v>1.9770000000000001</v>
      </c>
      <c r="J12">
        <f t="shared" si="1"/>
        <v>2.3706216098569355</v>
      </c>
    </row>
    <row r="14" spans="1:11">
      <c r="D14" t="s">
        <v>26</v>
      </c>
      <c r="G14" t="s">
        <v>29</v>
      </c>
      <c r="H14" t="s">
        <v>30</v>
      </c>
      <c r="I14" t="s">
        <v>16</v>
      </c>
    </row>
    <row r="15" spans="1:11">
      <c r="A15" t="s">
        <v>23</v>
      </c>
      <c r="D15" t="s">
        <v>27</v>
      </c>
      <c r="E15" t="s">
        <v>34</v>
      </c>
      <c r="F15" t="s">
        <v>25</v>
      </c>
      <c r="G15">
        <v>30</v>
      </c>
      <c r="H15" t="s">
        <v>28</v>
      </c>
      <c r="I15">
        <v>30</v>
      </c>
    </row>
    <row r="16" spans="1:11">
      <c r="A16" t="s">
        <v>24</v>
      </c>
      <c r="B16">
        <f>B$7/D16</f>
        <v>0.74476780180953106</v>
      </c>
      <c r="C16" t="s">
        <v>2</v>
      </c>
      <c r="D16">
        <f>-E16*G16</f>
        <v>119.77408700860953</v>
      </c>
      <c r="E16">
        <v>0.84599999999999997</v>
      </c>
      <c r="F16">
        <v>1.2889999999999999</v>
      </c>
      <c r="G16">
        <f>(G$15+273.15)*(14.5/H16)^((F16-1)/F16)-273.15</f>
        <v>-141.57693499835642</v>
      </c>
      <c r="H16">
        <v>600</v>
      </c>
      <c r="I16">
        <f>B16*I$15</f>
        <v>22.343034054285933</v>
      </c>
      <c r="J16">
        <v>1.9770000000000001</v>
      </c>
      <c r="K16">
        <f t="shared" ref="K16:K17" si="2">I16/J16</f>
        <v>11.301484094226572</v>
      </c>
    </row>
    <row r="17" spans="1:13">
      <c r="A17" t="s">
        <v>31</v>
      </c>
      <c r="B17">
        <f t="shared" ref="B17:B18" si="3">B$7/D17</f>
        <v>0.52780156028005387</v>
      </c>
      <c r="C17" t="s">
        <v>2</v>
      </c>
      <c r="D17">
        <f t="shared" ref="D17:D18" si="4">-E17*G17</f>
        <v>169.01026864682564</v>
      </c>
      <c r="E17">
        <v>1.0029999999999999</v>
      </c>
      <c r="F17">
        <v>1.4</v>
      </c>
      <c r="G17">
        <f>(G$15+273.15)*(14.5/H17)^((F17-1)/F17)-273.15</f>
        <v>-168.50475438367462</v>
      </c>
      <c r="H17">
        <v>600</v>
      </c>
      <c r="I17">
        <f>B17*I$15</f>
        <v>15.834046808401617</v>
      </c>
      <c r="J17">
        <v>4.25</v>
      </c>
      <c r="K17">
        <f t="shared" si="2"/>
        <v>3.7256580725650861</v>
      </c>
    </row>
    <row r="18" spans="1:13">
      <c r="A18" t="s">
        <v>32</v>
      </c>
      <c r="B18">
        <f t="shared" si="3"/>
        <v>0.50951392200278534</v>
      </c>
      <c r="C18" t="s">
        <v>2</v>
      </c>
      <c r="D18">
        <f t="shared" si="4"/>
        <v>175.07643980463791</v>
      </c>
      <c r="E18">
        <v>1.0389999999999999</v>
      </c>
      <c r="F18">
        <v>1.4</v>
      </c>
      <c r="G18">
        <f>(G$15+273.15)*(14.5/H18)^((F18-1)/F18)-273.15</f>
        <v>-168.50475438367462</v>
      </c>
      <c r="H18">
        <v>600</v>
      </c>
      <c r="I18">
        <f>B18*I$15</f>
        <v>15.28541766008356</v>
      </c>
      <c r="J18">
        <v>2.7</v>
      </c>
      <c r="K18">
        <f>I18/J18</f>
        <v>5.6612658000309475</v>
      </c>
    </row>
    <row r="20" spans="1:13">
      <c r="D20" t="s">
        <v>26</v>
      </c>
      <c r="G20" t="s">
        <v>36</v>
      </c>
      <c r="H20" t="s">
        <v>30</v>
      </c>
      <c r="I20" t="s">
        <v>16</v>
      </c>
      <c r="L20" t="s">
        <v>35</v>
      </c>
      <c r="M20" t="s">
        <v>37</v>
      </c>
    </row>
    <row r="21" spans="1:13">
      <c r="A21" t="s">
        <v>33</v>
      </c>
      <c r="D21" t="s">
        <v>27</v>
      </c>
      <c r="E21" t="s">
        <v>34</v>
      </c>
      <c r="F21" t="s">
        <v>25</v>
      </c>
      <c r="G21">
        <v>30</v>
      </c>
      <c r="H21" t="s">
        <v>28</v>
      </c>
      <c r="I21">
        <v>1</v>
      </c>
    </row>
    <row r="22" spans="1:13">
      <c r="A22" t="s">
        <v>24</v>
      </c>
      <c r="B22">
        <f>B$7/D22</f>
        <v>1.334100847517774E-5</v>
      </c>
      <c r="C22" t="s">
        <v>2</v>
      </c>
      <c r="D22">
        <f>0.846*(-G22)</f>
        <v>6686442.307649998</v>
      </c>
      <c r="E22">
        <v>0.84599999999999997</v>
      </c>
      <c r="F22">
        <v>1.2889999999999999</v>
      </c>
      <c r="G22">
        <f>(G21+273.15)*L22*(14.5-H22)-273.15</f>
        <v>-7903596.1083333315</v>
      </c>
      <c r="H22">
        <v>600</v>
      </c>
      <c r="I22">
        <f>B22*I$15</f>
        <v>4.0023025425533218E-4</v>
      </c>
      <c r="J22">
        <v>1.9770000000000001</v>
      </c>
      <c r="K22">
        <f t="shared" ref="K22:K23" si="5">I22/J22</f>
        <v>2.0244322420603548E-4</v>
      </c>
      <c r="L22">
        <f>1/E22*(F22*G$21-1)</f>
        <v>44.527186761229302</v>
      </c>
      <c r="M22">
        <v>1</v>
      </c>
    </row>
    <row r="23" spans="1:13">
      <c r="A23" t="s">
        <v>31</v>
      </c>
      <c r="B23">
        <f t="shared" ref="B23:B24" si="6">B$7/D23</f>
        <v>0.52780156028005387</v>
      </c>
      <c r="C23" t="s">
        <v>2</v>
      </c>
      <c r="D23">
        <f>1.003*(-G23)</f>
        <v>169.01026864682564</v>
      </c>
      <c r="E23">
        <v>1.0029999999999999</v>
      </c>
      <c r="F23">
        <v>1.4</v>
      </c>
      <c r="G23">
        <f>(G$15+273.15)*(14.5/H23)^((F23-1)/F23)-273.15</f>
        <v>-168.50475438367462</v>
      </c>
      <c r="H23">
        <v>600</v>
      </c>
      <c r="I23">
        <f>B23*H$8</f>
        <v>15.834046808401617</v>
      </c>
      <c r="J23">
        <v>4.25</v>
      </c>
      <c r="K23">
        <f t="shared" si="5"/>
        <v>3.7256580725650861</v>
      </c>
    </row>
    <row r="24" spans="1:13">
      <c r="A24" t="s">
        <v>32</v>
      </c>
      <c r="B24">
        <f t="shared" si="6"/>
        <v>0.50951392200278534</v>
      </c>
      <c r="C24" t="s">
        <v>2</v>
      </c>
      <c r="D24">
        <f>1.039*(-G24)</f>
        <v>175.07643980463791</v>
      </c>
      <c r="E24">
        <v>1.0389999999999999</v>
      </c>
      <c r="F24">
        <v>1.4</v>
      </c>
      <c r="G24">
        <f>(G$15+273.15)*(14.5/H24)^((F24-1)/F24)-273.15</f>
        <v>-168.50475438367462</v>
      </c>
      <c r="H24">
        <v>600</v>
      </c>
      <c r="I24">
        <f>B24*H$8</f>
        <v>15.28541766008356</v>
      </c>
      <c r="J24">
        <v>2.7</v>
      </c>
      <c r="K24">
        <f>I24/J24</f>
        <v>5.6612658000309475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2011-12-01T21:47:31Z</dcterms:modified>
</cp:coreProperties>
</file>