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5135"/>
  </bookViews>
  <sheets>
    <sheet name="Sheet1" sheetId="1" r:id="rId1"/>
    <sheet name="Sheet2" sheetId="2" r:id="rId2"/>
    <sheet name="Sheet3" sheetId="3" r:id="rId3"/>
    <sheet name="Sheet5" sheetId="5" r:id="rId4"/>
  </sheets>
  <calcPr calcId="145621"/>
</workbook>
</file>

<file path=xl/calcChain.xml><?xml version="1.0" encoding="utf-8"?>
<calcChain xmlns="http://schemas.openxmlformats.org/spreadsheetml/2006/main">
  <c r="C31" i="5" l="1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C9" i="3" l="1"/>
  <c r="C8" i="3"/>
  <c r="E7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6" i="3"/>
  <c r="C57" i="3" l="1"/>
  <c r="D57" i="3" s="1"/>
  <c r="G57" i="3" s="1"/>
  <c r="C15" i="3"/>
  <c r="D15" i="3" s="1"/>
  <c r="G15" i="3" s="1"/>
  <c r="C10" i="3"/>
  <c r="D10" i="3" s="1"/>
  <c r="G10" i="3" s="1"/>
  <c r="C14" i="3"/>
  <c r="D14" i="3" s="1"/>
  <c r="G14" i="3" s="1"/>
  <c r="C18" i="3"/>
  <c r="D18" i="3" s="1"/>
  <c r="G18" i="3" s="1"/>
  <c r="C22" i="3"/>
  <c r="D22" i="3" s="1"/>
  <c r="G22" i="3" s="1"/>
  <c r="C26" i="3"/>
  <c r="D26" i="3" s="1"/>
  <c r="G26" i="3" s="1"/>
  <c r="C30" i="3"/>
  <c r="D30" i="3" s="1"/>
  <c r="G30" i="3" s="1"/>
  <c r="C34" i="3"/>
  <c r="D34" i="3" s="1"/>
  <c r="G34" i="3" s="1"/>
  <c r="C38" i="3"/>
  <c r="D38" i="3" s="1"/>
  <c r="G38" i="3" s="1"/>
  <c r="C42" i="3"/>
  <c r="D42" i="3" s="1"/>
  <c r="G42" i="3" s="1"/>
  <c r="C46" i="3"/>
  <c r="D46" i="3" s="1"/>
  <c r="G46" i="3" s="1"/>
  <c r="C50" i="3"/>
  <c r="D50" i="3" s="1"/>
  <c r="G50" i="3" s="1"/>
  <c r="C54" i="3"/>
  <c r="D54" i="3" s="1"/>
  <c r="G54" i="3" s="1"/>
  <c r="C58" i="3"/>
  <c r="D58" i="3" s="1"/>
  <c r="G58" i="3" s="1"/>
  <c r="C11" i="3"/>
  <c r="D11" i="3" s="1"/>
  <c r="G11" i="3" s="1"/>
  <c r="C19" i="3"/>
  <c r="D19" i="3" s="1"/>
  <c r="G19" i="3" s="1"/>
  <c r="C23" i="3"/>
  <c r="D23" i="3" s="1"/>
  <c r="G23" i="3" s="1"/>
  <c r="C27" i="3"/>
  <c r="D27" i="3" s="1"/>
  <c r="G27" i="3" s="1"/>
  <c r="C31" i="3"/>
  <c r="D31" i="3" s="1"/>
  <c r="G31" i="3" s="1"/>
  <c r="C35" i="3"/>
  <c r="D35" i="3" s="1"/>
  <c r="G35" i="3" s="1"/>
  <c r="C39" i="3"/>
  <c r="D39" i="3" s="1"/>
  <c r="G39" i="3" s="1"/>
  <c r="C43" i="3"/>
  <c r="D43" i="3" s="1"/>
  <c r="G43" i="3" s="1"/>
  <c r="C47" i="3"/>
  <c r="D47" i="3" s="1"/>
  <c r="G47" i="3" s="1"/>
  <c r="C51" i="3"/>
  <c r="D51" i="3" s="1"/>
  <c r="G51" i="3" s="1"/>
  <c r="C55" i="3"/>
  <c r="D55" i="3" s="1"/>
  <c r="G55" i="3" s="1"/>
  <c r="C59" i="3"/>
  <c r="D59" i="3" s="1"/>
  <c r="G59" i="3" s="1"/>
  <c r="C12" i="3"/>
  <c r="D12" i="3" s="1"/>
  <c r="G12" i="3" s="1"/>
  <c r="C16" i="3"/>
  <c r="D16" i="3" s="1"/>
  <c r="G16" i="3" s="1"/>
  <c r="C20" i="3"/>
  <c r="D20" i="3" s="1"/>
  <c r="G20" i="3" s="1"/>
  <c r="C24" i="3"/>
  <c r="D24" i="3" s="1"/>
  <c r="G24" i="3" s="1"/>
  <c r="C28" i="3"/>
  <c r="D28" i="3" s="1"/>
  <c r="G28" i="3" s="1"/>
  <c r="C32" i="3"/>
  <c r="D32" i="3" s="1"/>
  <c r="G32" i="3" s="1"/>
  <c r="C36" i="3"/>
  <c r="D36" i="3" s="1"/>
  <c r="G36" i="3" s="1"/>
  <c r="C40" i="3"/>
  <c r="D40" i="3" s="1"/>
  <c r="G40" i="3" s="1"/>
  <c r="C44" i="3"/>
  <c r="D44" i="3" s="1"/>
  <c r="G44" i="3" s="1"/>
  <c r="C48" i="3"/>
  <c r="D48" i="3" s="1"/>
  <c r="G48" i="3" s="1"/>
  <c r="C52" i="3"/>
  <c r="D52" i="3" s="1"/>
  <c r="G52" i="3" s="1"/>
  <c r="C56" i="3"/>
  <c r="D56" i="3" s="1"/>
  <c r="G56" i="3" s="1"/>
  <c r="C13" i="3"/>
  <c r="D13" i="3" s="1"/>
  <c r="G13" i="3" s="1"/>
  <c r="C17" i="3"/>
  <c r="D17" i="3" s="1"/>
  <c r="G17" i="3" s="1"/>
  <c r="C21" i="3"/>
  <c r="D21" i="3" s="1"/>
  <c r="G21" i="3" s="1"/>
  <c r="C25" i="3"/>
  <c r="D25" i="3" s="1"/>
  <c r="G25" i="3" s="1"/>
  <c r="C29" i="3"/>
  <c r="D29" i="3" s="1"/>
  <c r="G29" i="3" s="1"/>
  <c r="C33" i="3"/>
  <c r="D33" i="3" s="1"/>
  <c r="G33" i="3" s="1"/>
  <c r="C37" i="3"/>
  <c r="D37" i="3" s="1"/>
  <c r="G37" i="3" s="1"/>
  <c r="C41" i="3"/>
  <c r="D41" i="3" s="1"/>
  <c r="G41" i="3" s="1"/>
  <c r="C45" i="3"/>
  <c r="D45" i="3" s="1"/>
  <c r="G45" i="3" s="1"/>
  <c r="C49" i="3"/>
  <c r="D49" i="3" s="1"/>
  <c r="G49" i="3" s="1"/>
  <c r="C53" i="3"/>
  <c r="D53" i="3" s="1"/>
  <c r="G53" i="3" s="1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L12" i="2" s="1"/>
  <c r="M12" i="2" s="1"/>
  <c r="L31" i="2"/>
  <c r="M31" i="2" s="1"/>
  <c r="L30" i="2"/>
  <c r="M30" i="2" s="1"/>
  <c r="L29" i="2"/>
  <c r="M29" i="2" s="1"/>
  <c r="L28" i="2"/>
  <c r="M28" i="2" s="1"/>
  <c r="L27" i="2"/>
  <c r="M27" i="2" s="1"/>
  <c r="L26" i="2"/>
  <c r="M26" i="2" s="1"/>
  <c r="L25" i="2"/>
  <c r="M25" i="2" s="1"/>
  <c r="L24" i="2"/>
  <c r="M24" i="2" s="1"/>
  <c r="L23" i="2"/>
  <c r="M23" i="2" s="1"/>
  <c r="L22" i="2"/>
  <c r="M22" i="2" s="1"/>
  <c r="L21" i="2"/>
  <c r="M21" i="2" s="1"/>
  <c r="L20" i="2"/>
  <c r="M20" i="2" s="1"/>
  <c r="L19" i="2"/>
  <c r="M19" i="2" s="1"/>
  <c r="L18" i="2"/>
  <c r="M18" i="2" s="1"/>
  <c r="L17" i="2"/>
  <c r="M17" i="2" s="1"/>
  <c r="L16" i="2"/>
  <c r="M16" i="2" s="1"/>
  <c r="L15" i="2"/>
  <c r="M15" i="2" s="1"/>
  <c r="L14" i="2"/>
  <c r="M14" i="2" s="1"/>
  <c r="L13" i="2"/>
  <c r="M13" i="2" s="1"/>
  <c r="B16" i="2"/>
  <c r="G31" i="2"/>
  <c r="G30" i="2"/>
  <c r="G29" i="2"/>
  <c r="G28" i="2"/>
  <c r="H28" i="2" s="1"/>
  <c r="G27" i="2"/>
  <c r="H27" i="2" s="1"/>
  <c r="G26" i="2"/>
  <c r="H26" i="2" s="1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 s="1"/>
  <c r="G19" i="2"/>
  <c r="H19" i="2" s="1"/>
  <c r="G18" i="2"/>
  <c r="H18" i="2" s="1"/>
  <c r="G17" i="2"/>
  <c r="H17" i="2" s="1"/>
  <c r="G16" i="2"/>
  <c r="H16" i="2" s="1"/>
  <c r="G15" i="2"/>
  <c r="H15" i="2" s="1"/>
  <c r="G14" i="2"/>
  <c r="H14" i="2" s="1"/>
  <c r="G13" i="2"/>
  <c r="G12" i="2"/>
  <c r="C10" i="2"/>
  <c r="C13" i="2" s="1"/>
  <c r="D13" i="2" s="1"/>
  <c r="C9" i="2"/>
  <c r="C31" i="2" s="1"/>
  <c r="D31" i="2" s="1"/>
  <c r="G8" i="2"/>
  <c r="I10" i="1"/>
  <c r="I9" i="1"/>
  <c r="G31" i="1"/>
  <c r="G30" i="1"/>
  <c r="G29" i="1"/>
  <c r="G28" i="1"/>
  <c r="G27" i="1"/>
  <c r="H27" i="1" s="1"/>
  <c r="G26" i="1"/>
  <c r="H26" i="1" s="1"/>
  <c r="G25" i="1"/>
  <c r="H25" i="1" s="1"/>
  <c r="G24" i="1"/>
  <c r="G23" i="1"/>
  <c r="H23" i="1" s="1"/>
  <c r="G22" i="1"/>
  <c r="H22" i="1" s="1"/>
  <c r="G21" i="1"/>
  <c r="H21" i="1" s="1"/>
  <c r="G20" i="1"/>
  <c r="G19" i="1"/>
  <c r="H19" i="1" s="1"/>
  <c r="G18" i="1"/>
  <c r="H18" i="1" s="1"/>
  <c r="G17" i="1"/>
  <c r="H17" i="1" s="1"/>
  <c r="G16" i="1"/>
  <c r="G15" i="1"/>
  <c r="H15" i="1" s="1"/>
  <c r="G14" i="1"/>
  <c r="H14" i="1" s="1"/>
  <c r="G13" i="1"/>
  <c r="G12" i="1"/>
  <c r="G8" i="1"/>
  <c r="C9" i="1"/>
  <c r="C31" i="1" s="1"/>
  <c r="D31" i="1" s="1"/>
  <c r="C10" i="1"/>
  <c r="F31" i="2" l="1"/>
  <c r="E31" i="2"/>
  <c r="I10" i="2"/>
  <c r="I9" i="2"/>
  <c r="F13" i="2"/>
  <c r="E13" i="2"/>
  <c r="C14" i="2"/>
  <c r="D14" i="2" s="1"/>
  <c r="C15" i="2"/>
  <c r="D15" i="2" s="1"/>
  <c r="C16" i="2"/>
  <c r="D16" i="2" s="1"/>
  <c r="C17" i="2"/>
  <c r="D17" i="2" s="1"/>
  <c r="C22" i="2"/>
  <c r="D22" i="2" s="1"/>
  <c r="C23" i="2"/>
  <c r="D23" i="2" s="1"/>
  <c r="C24" i="2"/>
  <c r="D24" i="2" s="1"/>
  <c r="C25" i="2"/>
  <c r="D25" i="2" s="1"/>
  <c r="C26" i="2"/>
  <c r="D26" i="2" s="1"/>
  <c r="C27" i="2"/>
  <c r="D27" i="2" s="1"/>
  <c r="C28" i="2"/>
  <c r="D28" i="2" s="1"/>
  <c r="C29" i="2"/>
  <c r="D29" i="2" s="1"/>
  <c r="C18" i="2"/>
  <c r="D18" i="2" s="1"/>
  <c r="C19" i="2"/>
  <c r="D19" i="2" s="1"/>
  <c r="C20" i="2"/>
  <c r="D20" i="2" s="1"/>
  <c r="C21" i="2"/>
  <c r="D21" i="2" s="1"/>
  <c r="C30" i="2"/>
  <c r="D30" i="2" s="1"/>
  <c r="C12" i="2"/>
  <c r="D12" i="2" s="1"/>
  <c r="F31" i="1"/>
  <c r="E31" i="1"/>
  <c r="H16" i="1"/>
  <c r="H24" i="1"/>
  <c r="H20" i="1"/>
  <c r="H28" i="1"/>
  <c r="C18" i="1"/>
  <c r="D18" i="1" s="1"/>
  <c r="C30" i="1"/>
  <c r="D30" i="1" s="1"/>
  <c r="C19" i="1"/>
  <c r="D19" i="1" s="1"/>
  <c r="C12" i="1"/>
  <c r="D12" i="1" s="1"/>
  <c r="C16" i="1"/>
  <c r="D16" i="1" s="1"/>
  <c r="C20" i="1"/>
  <c r="D20" i="1" s="1"/>
  <c r="C24" i="1"/>
  <c r="D24" i="1" s="1"/>
  <c r="C28" i="1"/>
  <c r="D28" i="1" s="1"/>
  <c r="C13" i="1"/>
  <c r="D13" i="1" s="1"/>
  <c r="C17" i="1"/>
  <c r="D17" i="1" s="1"/>
  <c r="C21" i="1"/>
  <c r="D21" i="1" s="1"/>
  <c r="C25" i="1"/>
  <c r="D25" i="1" s="1"/>
  <c r="C29" i="1"/>
  <c r="D29" i="1" s="1"/>
  <c r="C26" i="1"/>
  <c r="D26" i="1" s="1"/>
  <c r="C14" i="1"/>
  <c r="D14" i="1" s="1"/>
  <c r="C22" i="1"/>
  <c r="D22" i="1" s="1"/>
  <c r="C15" i="1"/>
  <c r="D15" i="1" s="1"/>
  <c r="C23" i="1"/>
  <c r="D23" i="1" s="1"/>
  <c r="C27" i="1"/>
  <c r="D27" i="1" s="1"/>
  <c r="E27" i="2" l="1"/>
  <c r="F27" i="2"/>
  <c r="E20" i="2"/>
  <c r="F20" i="2"/>
  <c r="E28" i="2"/>
  <c r="F28" i="2"/>
  <c r="E24" i="2"/>
  <c r="F24" i="2"/>
  <c r="E16" i="2"/>
  <c r="F16" i="2"/>
  <c r="I28" i="2"/>
  <c r="J28" i="2" s="1"/>
  <c r="I27" i="2"/>
  <c r="J27" i="2" s="1"/>
  <c r="I26" i="2"/>
  <c r="J26" i="2" s="1"/>
  <c r="I25" i="2"/>
  <c r="J25" i="2" s="1"/>
  <c r="I24" i="2"/>
  <c r="J24" i="2" s="1"/>
  <c r="I23" i="2"/>
  <c r="J23" i="2" s="1"/>
  <c r="I22" i="2"/>
  <c r="J22" i="2" s="1"/>
  <c r="I21" i="2"/>
  <c r="J21" i="2" s="1"/>
  <c r="I20" i="2"/>
  <c r="J20" i="2" s="1"/>
  <c r="I19" i="2"/>
  <c r="J19" i="2" s="1"/>
  <c r="I18" i="2"/>
  <c r="J18" i="2" s="1"/>
  <c r="I17" i="2"/>
  <c r="J17" i="2" s="1"/>
  <c r="I16" i="2"/>
  <c r="J16" i="2" s="1"/>
  <c r="I15" i="2"/>
  <c r="J15" i="2" s="1"/>
  <c r="I14" i="2"/>
  <c r="J14" i="2" s="1"/>
  <c r="F12" i="2"/>
  <c r="E12" i="2"/>
  <c r="E15" i="2"/>
  <c r="F15" i="2"/>
  <c r="E26" i="2"/>
  <c r="F26" i="2"/>
  <c r="E19" i="2"/>
  <c r="F19" i="2"/>
  <c r="E23" i="2"/>
  <c r="F23" i="2"/>
  <c r="E30" i="2"/>
  <c r="F30" i="2"/>
  <c r="E18" i="2"/>
  <c r="F18" i="2"/>
  <c r="E22" i="2"/>
  <c r="F22" i="2"/>
  <c r="E14" i="2"/>
  <c r="F14" i="2"/>
  <c r="E21" i="2"/>
  <c r="F21" i="2"/>
  <c r="E29" i="2"/>
  <c r="F29" i="2"/>
  <c r="E25" i="2"/>
  <c r="F25" i="2"/>
  <c r="E17" i="2"/>
  <c r="F17" i="2"/>
  <c r="F24" i="1"/>
  <c r="E24" i="1"/>
  <c r="I14" i="1"/>
  <c r="J14" i="1" s="1"/>
  <c r="E27" i="1"/>
  <c r="F27" i="1"/>
  <c r="F17" i="1"/>
  <c r="E17" i="1"/>
  <c r="E14" i="1"/>
  <c r="F14" i="1"/>
  <c r="E19" i="1"/>
  <c r="F19" i="1"/>
  <c r="F23" i="1"/>
  <c r="E23" i="1"/>
  <c r="F20" i="1"/>
  <c r="E20" i="1"/>
  <c r="F29" i="1"/>
  <c r="E29" i="1"/>
  <c r="F13" i="1"/>
  <c r="E13" i="1"/>
  <c r="F16" i="1"/>
  <c r="E16" i="1"/>
  <c r="E18" i="1"/>
  <c r="F18" i="1"/>
  <c r="F21" i="1"/>
  <c r="E21" i="1"/>
  <c r="E26" i="1"/>
  <c r="F26" i="1"/>
  <c r="E30" i="1"/>
  <c r="F30" i="1"/>
  <c r="F15" i="1"/>
  <c r="E15" i="1"/>
  <c r="E22" i="1"/>
  <c r="F22" i="1"/>
  <c r="F25" i="1"/>
  <c r="E25" i="1"/>
  <c r="F28" i="1"/>
  <c r="E28" i="1"/>
  <c r="F12" i="1"/>
  <c r="E12" i="1"/>
  <c r="I19" i="1" l="1"/>
  <c r="J19" i="1" s="1"/>
  <c r="I21" i="1"/>
  <c r="J21" i="1" s="1"/>
  <c r="I26" i="1"/>
  <c r="J26" i="1" s="1"/>
  <c r="I20" i="1"/>
  <c r="J20" i="1" s="1"/>
  <c r="I17" i="1"/>
  <c r="J17" i="1" s="1"/>
  <c r="I28" i="1"/>
  <c r="J28" i="1" s="1"/>
  <c r="I27" i="1"/>
  <c r="J27" i="1" s="1"/>
  <c r="I15" i="1"/>
  <c r="J15" i="1" s="1"/>
  <c r="I22" i="1"/>
  <c r="J22" i="1" s="1"/>
  <c r="I18" i="1"/>
  <c r="J18" i="1" s="1"/>
  <c r="I25" i="1"/>
  <c r="J25" i="1" s="1"/>
  <c r="I16" i="1"/>
  <c r="J16" i="1" s="1"/>
  <c r="I23" i="1"/>
  <c r="J23" i="1" s="1"/>
  <c r="I24" i="1"/>
  <c r="J24" i="1" s="1"/>
</calcChain>
</file>

<file path=xl/sharedStrings.xml><?xml version="1.0" encoding="utf-8"?>
<sst xmlns="http://schemas.openxmlformats.org/spreadsheetml/2006/main" count="50" uniqueCount="31">
  <si>
    <t>D</t>
  </si>
  <si>
    <t>L</t>
  </si>
  <si>
    <t>mL</t>
  </si>
  <si>
    <t>Inch</t>
  </si>
  <si>
    <t>Counts</t>
  </si>
  <si>
    <t>Linear</t>
  </si>
  <si>
    <t>Error</t>
  </si>
  <si>
    <t>count/65535</t>
  </si>
  <si>
    <t>Error (0.001in))</t>
  </si>
  <si>
    <t>mm</t>
  </si>
  <si>
    <t>Vol ml</t>
  </si>
  <si>
    <t>error ul</t>
  </si>
  <si>
    <t>Syringe Dim</t>
  </si>
  <si>
    <t>Standard Target</t>
  </si>
  <si>
    <t>1024 average</t>
  </si>
  <si>
    <t>Plastic syringe</t>
  </si>
  <si>
    <t>E-core Target</t>
  </si>
  <si>
    <t>Cycles</t>
  </si>
  <si>
    <t>amp</t>
  </si>
  <si>
    <t>offset</t>
  </si>
  <si>
    <t>phase</t>
  </si>
  <si>
    <t>D (cm)</t>
  </si>
  <si>
    <t>L (cm)</t>
  </si>
  <si>
    <t>ml</t>
  </si>
  <si>
    <t>cm</t>
  </si>
  <si>
    <t>ml/cm</t>
  </si>
  <si>
    <t>ml error</t>
  </si>
  <si>
    <t>error (in)</t>
  </si>
  <si>
    <t>Plastic actuator</t>
  </si>
  <si>
    <t>1024 sin length</t>
  </si>
  <si>
    <t>64 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</si>
</sst>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Sheet1!$G$14:$G$28</c:f>
              <c:numCache>
                <c:formatCode>General</c:formatCode>
                <c:ptCount val="15"/>
                <c:pt idx="0">
                  <c:v>5.08</c:v>
                </c:pt>
                <c:pt idx="1">
                  <c:v>7.6199999999999992</c:v>
                </c:pt>
                <c:pt idx="2">
                  <c:v>10.16</c:v>
                </c:pt>
                <c:pt idx="3">
                  <c:v>12.7</c:v>
                </c:pt>
                <c:pt idx="4">
                  <c:v>15.239999999999998</c:v>
                </c:pt>
                <c:pt idx="5">
                  <c:v>17.779999999999998</c:v>
                </c:pt>
                <c:pt idx="6">
                  <c:v>20.32</c:v>
                </c:pt>
                <c:pt idx="7">
                  <c:v>22.86</c:v>
                </c:pt>
                <c:pt idx="8">
                  <c:v>25.4</c:v>
                </c:pt>
                <c:pt idx="9">
                  <c:v>27.94</c:v>
                </c:pt>
                <c:pt idx="10">
                  <c:v>30.479999999999997</c:v>
                </c:pt>
                <c:pt idx="11">
                  <c:v>33.019999999999996</c:v>
                </c:pt>
                <c:pt idx="12">
                  <c:v>35.559999999999995</c:v>
                </c:pt>
                <c:pt idx="13">
                  <c:v>38.099999999999994</c:v>
                </c:pt>
                <c:pt idx="14">
                  <c:v>40.64</c:v>
                </c:pt>
              </c:numCache>
            </c:numRef>
          </c:xVal>
          <c:yVal>
            <c:numRef>
              <c:f>Sheet1!$H$14:$H$28</c:f>
              <c:numCache>
                <c:formatCode>General</c:formatCode>
                <c:ptCount val="15"/>
                <c:pt idx="0">
                  <c:v>0</c:v>
                </c:pt>
                <c:pt idx="1">
                  <c:v>0.12767432544188917</c:v>
                </c:pt>
                <c:pt idx="2">
                  <c:v>0.25534865088377845</c:v>
                </c:pt>
                <c:pt idx="3">
                  <c:v>0.38302297632566756</c:v>
                </c:pt>
                <c:pt idx="4">
                  <c:v>0.51069730176755679</c:v>
                </c:pt>
                <c:pt idx="5">
                  <c:v>0.63837162720944585</c:v>
                </c:pt>
                <c:pt idx="6">
                  <c:v>0.76604595265133524</c:v>
                </c:pt>
                <c:pt idx="7">
                  <c:v>0.89372027809322441</c:v>
                </c:pt>
                <c:pt idx="8">
                  <c:v>1.0213946035351138</c:v>
                </c:pt>
                <c:pt idx="9">
                  <c:v>1.1490689289770029</c:v>
                </c:pt>
                <c:pt idx="10">
                  <c:v>1.2767432544188919</c:v>
                </c:pt>
                <c:pt idx="11">
                  <c:v>1.4044175798607812</c:v>
                </c:pt>
                <c:pt idx="12">
                  <c:v>1.5320919053026703</c:v>
                </c:pt>
                <c:pt idx="13">
                  <c:v>1.6597662307445595</c:v>
                </c:pt>
                <c:pt idx="14">
                  <c:v>1.7874405561864488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7712"/>
        <c:axId val="79753600"/>
      </c:scatterChart>
      <c:scatterChart>
        <c:scatterStyle val="lineMarker"/>
        <c:varyColors val="0"/>
        <c:ser>
          <c:idx val="1"/>
          <c:order val="1"/>
          <c:tx>
            <c:v>error</c:v>
          </c:tx>
          <c:xVal>
            <c:numRef>
              <c:f>Sheet1!$G$14:$G$28</c:f>
              <c:numCache>
                <c:formatCode>General</c:formatCode>
                <c:ptCount val="15"/>
                <c:pt idx="0">
                  <c:v>5.08</c:v>
                </c:pt>
                <c:pt idx="1">
                  <c:v>7.6199999999999992</c:v>
                </c:pt>
                <c:pt idx="2">
                  <c:v>10.16</c:v>
                </c:pt>
                <c:pt idx="3">
                  <c:v>12.7</c:v>
                </c:pt>
                <c:pt idx="4">
                  <c:v>15.239999999999998</c:v>
                </c:pt>
                <c:pt idx="5">
                  <c:v>17.779999999999998</c:v>
                </c:pt>
                <c:pt idx="6">
                  <c:v>20.32</c:v>
                </c:pt>
                <c:pt idx="7">
                  <c:v>22.86</c:v>
                </c:pt>
                <c:pt idx="8">
                  <c:v>25.4</c:v>
                </c:pt>
                <c:pt idx="9">
                  <c:v>27.94</c:v>
                </c:pt>
                <c:pt idx="10">
                  <c:v>30.479999999999997</c:v>
                </c:pt>
                <c:pt idx="11">
                  <c:v>33.019999999999996</c:v>
                </c:pt>
                <c:pt idx="12">
                  <c:v>35.559999999999995</c:v>
                </c:pt>
                <c:pt idx="13">
                  <c:v>38.099999999999994</c:v>
                </c:pt>
                <c:pt idx="14">
                  <c:v>40.64</c:v>
                </c:pt>
              </c:numCache>
            </c:numRef>
          </c:xVal>
          <c:yVal>
            <c:numRef>
              <c:f>Sheet1!$J$14:$J$28</c:f>
              <c:numCache>
                <c:formatCode>General</c:formatCode>
                <c:ptCount val="15"/>
                <c:pt idx="0">
                  <c:v>-6.509886415982713</c:v>
                </c:pt>
                <c:pt idx="1">
                  <c:v>-2.0314044786100549</c:v>
                </c:pt>
                <c:pt idx="2">
                  <c:v>2.4470774587627142</c:v>
                </c:pt>
                <c:pt idx="3">
                  <c:v>3.920782725293448</c:v>
                </c:pt>
                <c:pt idx="4">
                  <c:v>-0.61506534985944494</c:v>
                </c:pt>
                <c:pt idx="5">
                  <c:v>3.8634165875132132</c:v>
                </c:pt>
                <c:pt idx="6">
                  <c:v>2.3323451832023556</c:v>
                </c:pt>
                <c:pt idx="7">
                  <c:v>0.80127377889127605</c:v>
                </c:pt>
                <c:pt idx="8">
                  <c:v>2.2749790454223984</c:v>
                </c:pt>
                <c:pt idx="9">
                  <c:v>0.74390764111109675</c:v>
                </c:pt>
                <c:pt idx="10">
                  <c:v>-3.7919404340418517</c:v>
                </c:pt>
                <c:pt idx="11">
                  <c:v>-2.3182351675110624</c:v>
                </c:pt>
                <c:pt idx="12">
                  <c:v>-0.84452990098027314</c:v>
                </c:pt>
                <c:pt idx="13">
                  <c:v>-2.3756013052913527</c:v>
                </c:pt>
                <c:pt idx="14">
                  <c:v>2.1028806320815274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56672"/>
        <c:axId val="79755136"/>
      </c:scatterChart>
      <c:valAx>
        <c:axId val="7974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9753600"/>
        <c:crosses val="autoZero"/>
        <c:crossBetween val="midCat"/>
      </c:valAx>
      <c:valAx>
        <c:axId val="797536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747712"/>
        <c:crosses val="autoZero"/>
        <c:crossBetween val="midCat"/>
      </c:valAx>
      <c:valAx>
        <c:axId val="7975513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79756672"/>
        <c:crosses val="max"/>
        <c:crossBetween val="midCat"/>
      </c:valAx>
      <c:valAx>
        <c:axId val="79756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975513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682852143482059E-2"/>
          <c:y val="5.1400554097404488E-2"/>
          <c:w val="0.66020341207349076"/>
          <c:h val="0.89719889180519097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Sheet1!$B$11</c:f>
              <c:strCache>
                <c:ptCount val="1"/>
                <c:pt idx="0">
                  <c:v>Counts</c:v>
                </c:pt>
              </c:strCache>
            </c:strRef>
          </c:tx>
          <c:xVal>
            <c:numRef>
              <c:f>Sheet1!$A$12:$A$31</c:f>
              <c:numCache>
                <c:formatCode>General</c:formatCode>
                <c:ptCount val="2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</c:numCache>
            </c:numRef>
          </c:xVal>
          <c:yVal>
            <c:numRef>
              <c:f>Sheet1!$B$12:$B$31</c:f>
              <c:numCache>
                <c:formatCode>General</c:formatCode>
                <c:ptCount val="20"/>
                <c:pt idx="0">
                  <c:v>-414</c:v>
                </c:pt>
                <c:pt idx="1">
                  <c:v>-369</c:v>
                </c:pt>
                <c:pt idx="2">
                  <c:v>-328</c:v>
                </c:pt>
                <c:pt idx="3">
                  <c:v>-287</c:v>
                </c:pt>
                <c:pt idx="4">
                  <c:v>-246</c:v>
                </c:pt>
                <c:pt idx="5">
                  <c:v>-204</c:v>
                </c:pt>
                <c:pt idx="6">
                  <c:v>-160</c:v>
                </c:pt>
                <c:pt idx="7">
                  <c:v>-119</c:v>
                </c:pt>
                <c:pt idx="8">
                  <c:v>-76</c:v>
                </c:pt>
                <c:pt idx="9">
                  <c:v>-33</c:v>
                </c:pt>
                <c:pt idx="10">
                  <c:v>9</c:v>
                </c:pt>
                <c:pt idx="11">
                  <c:v>52</c:v>
                </c:pt>
                <c:pt idx="12">
                  <c:v>96</c:v>
                </c:pt>
                <c:pt idx="13">
                  <c:v>138</c:v>
                </c:pt>
                <c:pt idx="14">
                  <c:v>180</c:v>
                </c:pt>
                <c:pt idx="15">
                  <c:v>223</c:v>
                </c:pt>
                <c:pt idx="16">
                  <c:v>264</c:v>
                </c:pt>
                <c:pt idx="17">
                  <c:v>304</c:v>
                </c:pt>
                <c:pt idx="18">
                  <c:v>345</c:v>
                </c:pt>
                <c:pt idx="19">
                  <c:v>386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327808"/>
        <c:axId val="80329344"/>
      </c:scatterChart>
      <c:scatterChart>
        <c:scatterStyle val="lineMarker"/>
        <c:varyColors val="0"/>
        <c:ser>
          <c:idx val="2"/>
          <c:order val="1"/>
          <c:tx>
            <c:strRef>
              <c:f>Sheet1!$D$11</c:f>
              <c:strCache>
                <c:ptCount val="1"/>
                <c:pt idx="0">
                  <c:v>Error</c:v>
                </c:pt>
              </c:strCache>
            </c:strRef>
          </c:tx>
          <c:xVal>
            <c:numRef>
              <c:f>Sheet1!$A$12:$A$31</c:f>
              <c:numCache>
                <c:formatCode>General</c:formatCode>
                <c:ptCount val="2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</c:numCache>
            </c:numRef>
          </c:xVal>
          <c:yVal>
            <c:numRef>
              <c:f>Sheet1!$D$12:$D$31</c:f>
              <c:numCache>
                <c:formatCode>General</c:formatCode>
                <c:ptCount val="20"/>
                <c:pt idx="0">
                  <c:v>-0.74285714285718996</c:v>
                </c:pt>
                <c:pt idx="1">
                  <c:v>1.8380252100839698</c:v>
                </c:pt>
                <c:pt idx="2">
                  <c:v>0.41890756302518639</c:v>
                </c:pt>
                <c:pt idx="3">
                  <c:v>-1.0002100840336539</c:v>
                </c:pt>
                <c:pt idx="4">
                  <c:v>-2.4193277310924657</c:v>
                </c:pt>
                <c:pt idx="5">
                  <c:v>-2.8384453781512775</c:v>
                </c:pt>
                <c:pt idx="6">
                  <c:v>-1.2575630252100893</c:v>
                </c:pt>
                <c:pt idx="7">
                  <c:v>-2.6766806722689012</c:v>
                </c:pt>
                <c:pt idx="8">
                  <c:v>-2.0957983193277414</c:v>
                </c:pt>
                <c:pt idx="9">
                  <c:v>-1.5149159663865817</c:v>
                </c:pt>
                <c:pt idx="10">
                  <c:v>-1.9340336134453651</c:v>
                </c:pt>
                <c:pt idx="11">
                  <c:v>-1.3531512605042053</c:v>
                </c:pt>
                <c:pt idx="12">
                  <c:v>0.22773109243701128</c:v>
                </c:pt>
                <c:pt idx="13">
                  <c:v>-0.19138655462182896</c:v>
                </c:pt>
                <c:pt idx="14">
                  <c:v>-0.61050420168061237</c:v>
                </c:pt>
                <c:pt idx="15">
                  <c:v>-2.9621848739395773E-2</c:v>
                </c:pt>
                <c:pt idx="16">
                  <c:v>-1.4487394957982929</c:v>
                </c:pt>
                <c:pt idx="17">
                  <c:v>-3.8678571428570763</c:v>
                </c:pt>
                <c:pt idx="18">
                  <c:v>-5.2869747899159734</c:v>
                </c:pt>
                <c:pt idx="19">
                  <c:v>-6.7060924369746431</c:v>
                </c:pt>
              </c:numCache>
            </c:numRef>
          </c:yVal>
          <c:smooth val="0"/>
        </c:ser>
        <c:ser>
          <c:idx val="1"/>
          <c:order val="2"/>
          <c:tx>
            <c:v>elf</c:v>
          </c:tx>
          <c:xVal>
            <c:numRef>
              <c:f>Sheet5!$C$11:$C$31</c:f>
              <c:numCache>
                <c:formatCode>General</c:formatCode>
                <c:ptCount val="21"/>
                <c:pt idx="0">
                  <c:v>1.9</c:v>
                </c:pt>
                <c:pt idx="1">
                  <c:v>1.8049999999999999</c:v>
                </c:pt>
                <c:pt idx="2">
                  <c:v>1.71</c:v>
                </c:pt>
                <c:pt idx="3">
                  <c:v>1.615</c:v>
                </c:pt>
                <c:pt idx="4">
                  <c:v>1.52</c:v>
                </c:pt>
                <c:pt idx="5">
                  <c:v>1.4249999999999998</c:v>
                </c:pt>
                <c:pt idx="6">
                  <c:v>1.3299999999999998</c:v>
                </c:pt>
                <c:pt idx="7">
                  <c:v>1.2349999999999999</c:v>
                </c:pt>
                <c:pt idx="8">
                  <c:v>1.1399999999999999</c:v>
                </c:pt>
                <c:pt idx="9">
                  <c:v>1.0449999999999999</c:v>
                </c:pt>
                <c:pt idx="10">
                  <c:v>0.95</c:v>
                </c:pt>
                <c:pt idx="11">
                  <c:v>0.85499999999999998</c:v>
                </c:pt>
                <c:pt idx="12">
                  <c:v>0.76</c:v>
                </c:pt>
                <c:pt idx="13">
                  <c:v>0.66499999999999992</c:v>
                </c:pt>
                <c:pt idx="14">
                  <c:v>0.56999999999999995</c:v>
                </c:pt>
                <c:pt idx="15">
                  <c:v>0.47499999999999998</c:v>
                </c:pt>
                <c:pt idx="16">
                  <c:v>0.38</c:v>
                </c:pt>
                <c:pt idx="17">
                  <c:v>0.28499999999999998</c:v>
                </c:pt>
                <c:pt idx="18">
                  <c:v>0.19</c:v>
                </c:pt>
                <c:pt idx="19">
                  <c:v>9.5000000000000001E-2</c:v>
                </c:pt>
                <c:pt idx="20">
                  <c:v>0</c:v>
                </c:pt>
              </c:numCache>
            </c:numRef>
          </c:xVal>
          <c:yVal>
            <c:numRef>
              <c:f>Sheet5!$D$11:$D$31</c:f>
              <c:numCache>
                <c:formatCode>General</c:formatCode>
                <c:ptCount val="21"/>
                <c:pt idx="0">
                  <c:v>3.688277668631303</c:v>
                </c:pt>
                <c:pt idx="1">
                  <c:v>2.8388561449465182</c:v>
                </c:pt>
                <c:pt idx="2">
                  <c:v>-0.31294477188386816</c:v>
                </c:pt>
                <c:pt idx="3">
                  <c:v>-0.80471512770137521</c:v>
                </c:pt>
                <c:pt idx="4">
                  <c:v>0</c:v>
                </c:pt>
                <c:pt idx="5">
                  <c:v>-0.71530233573455582</c:v>
                </c:pt>
                <c:pt idx="6">
                  <c:v>-1.4082514734774068</c:v>
                </c:pt>
                <c:pt idx="7">
                  <c:v>2.2353197991704869E-2</c:v>
                </c:pt>
                <c:pt idx="8">
                  <c:v>1.2070726915520629</c:v>
                </c:pt>
                <c:pt idx="9">
                  <c:v>-1.005893909626719</c:v>
                </c:pt>
                <c:pt idx="10">
                  <c:v>-2.4364985810958304</c:v>
                </c:pt>
                <c:pt idx="11">
                  <c:v>-1.8106090373280943</c:v>
                </c:pt>
                <c:pt idx="12">
                  <c:v>-1.6541366513861602</c:v>
                </c:pt>
                <c:pt idx="13">
                  <c:v>-2.8835625409299279</c:v>
                </c:pt>
                <c:pt idx="14">
                  <c:v>-2.7717965509714038</c:v>
                </c:pt>
                <c:pt idx="15">
                  <c:v>0.64824274175944119</c:v>
                </c:pt>
                <c:pt idx="16">
                  <c:v>0.55882994979262168</c:v>
                </c:pt>
                <c:pt idx="17">
                  <c:v>4.4706395983409739E-2</c:v>
                </c:pt>
                <c:pt idx="18">
                  <c:v>0.76000873171796546</c:v>
                </c:pt>
                <c:pt idx="19">
                  <c:v>1.9447282252783236</c:v>
                </c:pt>
                <c:pt idx="20">
                  <c:v>4.0906352324819908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332672"/>
        <c:axId val="80331136"/>
      </c:scatterChart>
      <c:valAx>
        <c:axId val="8032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0329344"/>
        <c:crosses val="autoZero"/>
        <c:crossBetween val="midCat"/>
      </c:valAx>
      <c:valAx>
        <c:axId val="803293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0327808"/>
        <c:crosses val="autoZero"/>
        <c:crossBetween val="midCat"/>
      </c:valAx>
      <c:valAx>
        <c:axId val="8033113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0332672"/>
        <c:crosses val="max"/>
        <c:crossBetween val="midCat"/>
      </c:valAx>
      <c:valAx>
        <c:axId val="80332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033113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Sheet2!$A$12:$A$31</c:f>
              <c:numCache>
                <c:formatCode>General</c:formatCode>
                <c:ptCount val="2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</c:numCache>
            </c:numRef>
          </c:xVal>
          <c:yVal>
            <c:numRef>
              <c:f>Sheet2!$B$12:$B$31</c:f>
              <c:numCache>
                <c:formatCode>General</c:formatCode>
                <c:ptCount val="20"/>
                <c:pt idx="0">
                  <c:v>-374</c:v>
                </c:pt>
                <c:pt idx="1">
                  <c:v>-328</c:v>
                </c:pt>
                <c:pt idx="2">
                  <c:v>-284</c:v>
                </c:pt>
                <c:pt idx="3">
                  <c:v>-244</c:v>
                </c:pt>
                <c:pt idx="4">
                  <c:v>-202</c:v>
                </c:pt>
                <c:pt idx="5">
                  <c:v>-159</c:v>
                </c:pt>
                <c:pt idx="6">
                  <c:v>-117</c:v>
                </c:pt>
                <c:pt idx="7">
                  <c:v>-73</c:v>
                </c:pt>
                <c:pt idx="8">
                  <c:v>-31</c:v>
                </c:pt>
                <c:pt idx="9">
                  <c:v>9</c:v>
                </c:pt>
                <c:pt idx="10">
                  <c:v>49</c:v>
                </c:pt>
                <c:pt idx="11">
                  <c:v>92</c:v>
                </c:pt>
                <c:pt idx="12">
                  <c:v>135</c:v>
                </c:pt>
                <c:pt idx="13">
                  <c:v>179</c:v>
                </c:pt>
                <c:pt idx="14">
                  <c:v>222</c:v>
                </c:pt>
                <c:pt idx="15">
                  <c:v>263</c:v>
                </c:pt>
                <c:pt idx="16">
                  <c:v>304</c:v>
                </c:pt>
                <c:pt idx="17">
                  <c:v>347</c:v>
                </c:pt>
                <c:pt idx="18">
                  <c:v>394</c:v>
                </c:pt>
                <c:pt idx="19">
                  <c:v>441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575936"/>
        <c:axId val="81577472"/>
      </c:scatterChart>
      <c:scatterChart>
        <c:scatterStyle val="lineMarker"/>
        <c:varyColors val="0"/>
        <c:ser>
          <c:idx val="1"/>
          <c:order val="1"/>
          <c:tx>
            <c:v>sin</c:v>
          </c:tx>
          <c:xVal>
            <c:numRef>
              <c:f>Sheet2!$A$12:$A$31</c:f>
              <c:numCache>
                <c:formatCode>General</c:formatCode>
                <c:ptCount val="2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</c:numCache>
            </c:numRef>
          </c:xVal>
          <c:yVal>
            <c:numRef>
              <c:f>Sheet2!$K$12:$K$31</c:f>
              <c:numCache>
                <c:formatCode>General</c:formatCode>
                <c:ptCount val="20"/>
                <c:pt idx="0">
                  <c:v>2</c:v>
                </c:pt>
                <c:pt idx="1">
                  <c:v>1.4122147477075266</c:v>
                </c:pt>
                <c:pt idx="2">
                  <c:v>2.9510565162951536</c:v>
                </c:pt>
                <c:pt idx="3">
                  <c:v>1.0489434837048457</c:v>
                </c:pt>
                <c:pt idx="4">
                  <c:v>2.587785252292472</c:v>
                </c:pt>
                <c:pt idx="5">
                  <c:v>1.9999999999999993</c:v>
                </c:pt>
                <c:pt idx="6">
                  <c:v>1.4122147477075304</c:v>
                </c:pt>
                <c:pt idx="7">
                  <c:v>2.9510565162951523</c:v>
                </c:pt>
                <c:pt idx="8">
                  <c:v>1.0489434837048472</c:v>
                </c:pt>
                <c:pt idx="9">
                  <c:v>2.5877852522924742</c:v>
                </c:pt>
                <c:pt idx="10">
                  <c:v>1.9999999999999984</c:v>
                </c:pt>
                <c:pt idx="11">
                  <c:v>1.4122147477075282</c:v>
                </c:pt>
                <c:pt idx="12">
                  <c:v>2.951056516295151</c:v>
                </c:pt>
                <c:pt idx="13">
                  <c:v>1.0489434837048481</c:v>
                </c:pt>
                <c:pt idx="14">
                  <c:v>2.5877852522924805</c:v>
                </c:pt>
                <c:pt idx="15">
                  <c:v>1.9999999999999978</c:v>
                </c:pt>
                <c:pt idx="16">
                  <c:v>1.4122147477075231</c:v>
                </c:pt>
                <c:pt idx="17">
                  <c:v>2.9510565162951505</c:v>
                </c:pt>
                <c:pt idx="18">
                  <c:v>1.0489434837048455</c:v>
                </c:pt>
                <c:pt idx="19">
                  <c:v>2.5877852522924814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351040"/>
        <c:axId val="81579008"/>
      </c:scatterChart>
      <c:valAx>
        <c:axId val="8157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1577472"/>
        <c:crosses val="autoZero"/>
        <c:crossBetween val="midCat"/>
      </c:valAx>
      <c:valAx>
        <c:axId val="815774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1575936"/>
        <c:crosses val="autoZero"/>
        <c:crossBetween val="midCat"/>
      </c:valAx>
      <c:valAx>
        <c:axId val="8157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03351040"/>
        <c:crosses val="max"/>
        <c:crossBetween val="midCat"/>
      </c:valAx>
      <c:valAx>
        <c:axId val="103351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57900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Sheet2!$B$11</c:f>
              <c:strCache>
                <c:ptCount val="1"/>
                <c:pt idx="0">
                  <c:v>Counts</c:v>
                </c:pt>
              </c:strCache>
            </c:strRef>
          </c:tx>
          <c:xVal>
            <c:numRef>
              <c:f>Sheet2!$A$12:$A$31</c:f>
              <c:numCache>
                <c:formatCode>General</c:formatCode>
                <c:ptCount val="2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</c:numCache>
            </c:numRef>
          </c:xVal>
          <c:yVal>
            <c:numRef>
              <c:f>Sheet2!$B$12:$B$31</c:f>
              <c:numCache>
                <c:formatCode>General</c:formatCode>
                <c:ptCount val="20"/>
                <c:pt idx="0">
                  <c:v>-374</c:v>
                </c:pt>
                <c:pt idx="1">
                  <c:v>-328</c:v>
                </c:pt>
                <c:pt idx="2">
                  <c:v>-284</c:v>
                </c:pt>
                <c:pt idx="3">
                  <c:v>-244</c:v>
                </c:pt>
                <c:pt idx="4">
                  <c:v>-202</c:v>
                </c:pt>
                <c:pt idx="5">
                  <c:v>-159</c:v>
                </c:pt>
                <c:pt idx="6">
                  <c:v>-117</c:v>
                </c:pt>
                <c:pt idx="7">
                  <c:v>-73</c:v>
                </c:pt>
                <c:pt idx="8">
                  <c:v>-31</c:v>
                </c:pt>
                <c:pt idx="9">
                  <c:v>9</c:v>
                </c:pt>
                <c:pt idx="10">
                  <c:v>49</c:v>
                </c:pt>
                <c:pt idx="11">
                  <c:v>92</c:v>
                </c:pt>
                <c:pt idx="12">
                  <c:v>135</c:v>
                </c:pt>
                <c:pt idx="13">
                  <c:v>179</c:v>
                </c:pt>
                <c:pt idx="14">
                  <c:v>222</c:v>
                </c:pt>
                <c:pt idx="15">
                  <c:v>263</c:v>
                </c:pt>
                <c:pt idx="16">
                  <c:v>304</c:v>
                </c:pt>
                <c:pt idx="17">
                  <c:v>347</c:v>
                </c:pt>
                <c:pt idx="18">
                  <c:v>394</c:v>
                </c:pt>
                <c:pt idx="19">
                  <c:v>441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382016"/>
        <c:axId val="103383808"/>
      </c:scatterChart>
      <c:scatterChart>
        <c:scatterStyle val="lineMarker"/>
        <c:varyColors val="0"/>
        <c:ser>
          <c:idx val="2"/>
          <c:order val="1"/>
          <c:tx>
            <c:strRef>
              <c:f>Sheet2!$D$11</c:f>
              <c:strCache>
                <c:ptCount val="1"/>
                <c:pt idx="0">
                  <c:v>Error</c:v>
                </c:pt>
              </c:strCache>
            </c:strRef>
          </c:tx>
          <c:xVal>
            <c:numRef>
              <c:f>Sheet2!$A$12:$A$31</c:f>
              <c:numCache>
                <c:formatCode>General</c:formatCode>
                <c:ptCount val="2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</c:numCache>
            </c:numRef>
          </c:xVal>
          <c:yVal>
            <c:numRef>
              <c:f>Sheet2!$D$12:$D$31</c:f>
              <c:numCache>
                <c:formatCode>General</c:formatCode>
                <c:ptCount val="20"/>
                <c:pt idx="0">
                  <c:v>-2.1999999999999318</c:v>
                </c:pt>
                <c:pt idx="1">
                  <c:v>1.6617647058824332</c:v>
                </c:pt>
                <c:pt idx="2">
                  <c:v>3.5235294117647982</c:v>
                </c:pt>
                <c:pt idx="3">
                  <c:v>1.3852941176471631</c:v>
                </c:pt>
                <c:pt idx="4">
                  <c:v>1.2470588235295281</c:v>
                </c:pt>
                <c:pt idx="5">
                  <c:v>2.1088235294118931</c:v>
                </c:pt>
                <c:pt idx="6">
                  <c:v>1.9705882352942581</c:v>
                </c:pt>
                <c:pt idx="7">
                  <c:v>3.8323529411766231</c:v>
                </c:pt>
                <c:pt idx="8">
                  <c:v>3.694117647058988</c:v>
                </c:pt>
                <c:pt idx="9">
                  <c:v>1.555882352941353</c:v>
                </c:pt>
                <c:pt idx="10">
                  <c:v>-0.582352941176282</c:v>
                </c:pt>
                <c:pt idx="11">
                  <c:v>0.27941176470602613</c:v>
                </c:pt>
                <c:pt idx="12">
                  <c:v>1.141176470588448</c:v>
                </c:pt>
                <c:pt idx="13">
                  <c:v>3.0029411764708129</c:v>
                </c:pt>
                <c:pt idx="14">
                  <c:v>3.8647058823531779</c:v>
                </c:pt>
                <c:pt idx="15">
                  <c:v>2.7264705882355429</c:v>
                </c:pt>
                <c:pt idx="16">
                  <c:v>1.5882352941179079</c:v>
                </c:pt>
                <c:pt idx="17">
                  <c:v>2.4500000000002728</c:v>
                </c:pt>
                <c:pt idx="18">
                  <c:v>7.3117647058826378</c:v>
                </c:pt>
                <c:pt idx="19">
                  <c:v>12.173529411765003</c:v>
                </c:pt>
              </c:numCache>
            </c:numRef>
          </c:yVal>
          <c:smooth val="0"/>
        </c:ser>
        <c:ser>
          <c:idx val="1"/>
          <c:order val="2"/>
          <c:tx>
            <c:v>correct</c:v>
          </c:tx>
          <c:xVal>
            <c:numRef>
              <c:f>Sheet2!$A$12:$A$31</c:f>
              <c:numCache>
                <c:formatCode>General</c:formatCode>
                <c:ptCount val="2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</c:numCache>
            </c:numRef>
          </c:xVal>
          <c:yVal>
            <c:numRef>
              <c:f>Sheet2!$M$12:$M$31</c:f>
              <c:numCache>
                <c:formatCode>General</c:formatCode>
                <c:ptCount val="20"/>
                <c:pt idx="0">
                  <c:v>-4.1999999999999318</c:v>
                </c:pt>
                <c:pt idx="1">
                  <c:v>0.24954995817489589</c:v>
                </c:pt>
                <c:pt idx="2">
                  <c:v>0.57247289546967295</c:v>
                </c:pt>
                <c:pt idx="3">
                  <c:v>0.33635063394231679</c:v>
                </c:pt>
                <c:pt idx="4">
                  <c:v>-1.3407264287629346</c:v>
                </c:pt>
                <c:pt idx="5">
                  <c:v>0.10882352941189311</c:v>
                </c:pt>
                <c:pt idx="6">
                  <c:v>0.55837348758672078</c:v>
                </c:pt>
                <c:pt idx="7">
                  <c:v>0.88129642488146942</c:v>
                </c:pt>
                <c:pt idx="8">
                  <c:v>2.6451741633541417</c:v>
                </c:pt>
                <c:pt idx="9">
                  <c:v>-1.0319028993511203</c:v>
                </c:pt>
                <c:pt idx="10">
                  <c:v>-2.582352941176282</c:v>
                </c:pt>
                <c:pt idx="11">
                  <c:v>-1.132802983001497</c:v>
                </c:pt>
                <c:pt idx="12">
                  <c:v>-1.8098800457067057</c:v>
                </c:pt>
                <c:pt idx="13">
                  <c:v>1.9539976927659666</c:v>
                </c:pt>
                <c:pt idx="14">
                  <c:v>1.2769206300606868</c:v>
                </c:pt>
                <c:pt idx="15">
                  <c:v>0.72647058823554289</c:v>
                </c:pt>
                <c:pt idx="16">
                  <c:v>0.17602054641037057</c:v>
                </c:pt>
                <c:pt idx="17">
                  <c:v>-0.50105651629485237</c:v>
                </c:pt>
                <c:pt idx="18">
                  <c:v>6.2628212221778199</c:v>
                </c:pt>
                <c:pt idx="19">
                  <c:v>9.5857441594725401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391232"/>
        <c:axId val="103385344"/>
      </c:scatterChart>
      <c:valAx>
        <c:axId val="10338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3383808"/>
        <c:crosses val="autoZero"/>
        <c:crossBetween val="midCat"/>
      </c:valAx>
      <c:valAx>
        <c:axId val="1033838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3382016"/>
        <c:crosses val="autoZero"/>
        <c:crossBetween val="midCat"/>
      </c:valAx>
      <c:valAx>
        <c:axId val="10338534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03391232"/>
        <c:crosses val="max"/>
        <c:crossBetween val="midCat"/>
      </c:valAx>
      <c:valAx>
        <c:axId val="103391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38534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Sheet3!$A$11:$A$58</c:f>
              <c:numCache>
                <c:formatCode>General</c:formatCode>
                <c:ptCount val="48"/>
                <c:pt idx="0">
                  <c:v>0.04</c:v>
                </c:pt>
                <c:pt idx="1">
                  <c:v>0.08</c:v>
                </c:pt>
                <c:pt idx="2">
                  <c:v>0.12</c:v>
                </c:pt>
                <c:pt idx="3">
                  <c:v>0.16</c:v>
                </c:pt>
                <c:pt idx="4">
                  <c:v>0.2</c:v>
                </c:pt>
                <c:pt idx="5">
                  <c:v>0.24</c:v>
                </c:pt>
                <c:pt idx="6">
                  <c:v>0.28000000000000003</c:v>
                </c:pt>
                <c:pt idx="7">
                  <c:v>0.32</c:v>
                </c:pt>
                <c:pt idx="8">
                  <c:v>0.36</c:v>
                </c:pt>
                <c:pt idx="9">
                  <c:v>0.4</c:v>
                </c:pt>
                <c:pt idx="10">
                  <c:v>0.44</c:v>
                </c:pt>
                <c:pt idx="11">
                  <c:v>0.48</c:v>
                </c:pt>
                <c:pt idx="12">
                  <c:v>0.52</c:v>
                </c:pt>
                <c:pt idx="13">
                  <c:v>0.56000000000000005</c:v>
                </c:pt>
                <c:pt idx="14">
                  <c:v>0.6</c:v>
                </c:pt>
                <c:pt idx="15">
                  <c:v>0.64</c:v>
                </c:pt>
                <c:pt idx="16">
                  <c:v>0.68</c:v>
                </c:pt>
                <c:pt idx="17">
                  <c:v>0.72</c:v>
                </c:pt>
                <c:pt idx="18">
                  <c:v>0.76</c:v>
                </c:pt>
                <c:pt idx="19">
                  <c:v>0.8</c:v>
                </c:pt>
                <c:pt idx="20">
                  <c:v>0.84</c:v>
                </c:pt>
                <c:pt idx="21">
                  <c:v>0.88</c:v>
                </c:pt>
                <c:pt idx="22">
                  <c:v>0.92</c:v>
                </c:pt>
                <c:pt idx="23">
                  <c:v>0.96</c:v>
                </c:pt>
                <c:pt idx="24">
                  <c:v>1</c:v>
                </c:pt>
                <c:pt idx="25">
                  <c:v>1.04</c:v>
                </c:pt>
                <c:pt idx="26">
                  <c:v>1.08</c:v>
                </c:pt>
                <c:pt idx="27">
                  <c:v>1.1200000000000001</c:v>
                </c:pt>
                <c:pt idx="28">
                  <c:v>1.1599999999999999</c:v>
                </c:pt>
                <c:pt idx="29">
                  <c:v>1.2</c:v>
                </c:pt>
                <c:pt idx="30">
                  <c:v>1.24</c:v>
                </c:pt>
                <c:pt idx="31">
                  <c:v>1.28</c:v>
                </c:pt>
                <c:pt idx="32">
                  <c:v>1.32</c:v>
                </c:pt>
                <c:pt idx="33">
                  <c:v>1.36</c:v>
                </c:pt>
                <c:pt idx="34">
                  <c:v>1.4</c:v>
                </c:pt>
                <c:pt idx="35">
                  <c:v>1.44</c:v>
                </c:pt>
                <c:pt idx="36">
                  <c:v>1.48</c:v>
                </c:pt>
                <c:pt idx="37">
                  <c:v>1.52</c:v>
                </c:pt>
                <c:pt idx="38">
                  <c:v>1.56</c:v>
                </c:pt>
                <c:pt idx="39">
                  <c:v>1.6</c:v>
                </c:pt>
                <c:pt idx="40">
                  <c:v>1.64</c:v>
                </c:pt>
                <c:pt idx="41">
                  <c:v>1.68</c:v>
                </c:pt>
                <c:pt idx="42">
                  <c:v>1.72</c:v>
                </c:pt>
                <c:pt idx="43">
                  <c:v>1.76</c:v>
                </c:pt>
                <c:pt idx="44">
                  <c:v>1.8</c:v>
                </c:pt>
                <c:pt idx="45">
                  <c:v>1.84</c:v>
                </c:pt>
                <c:pt idx="46">
                  <c:v>1.88</c:v>
                </c:pt>
                <c:pt idx="47">
                  <c:v>1.92</c:v>
                </c:pt>
              </c:numCache>
            </c:numRef>
          </c:xVal>
          <c:yVal>
            <c:numRef>
              <c:f>Sheet3!$B$11:$B$58</c:f>
              <c:numCache>
                <c:formatCode>General</c:formatCode>
                <c:ptCount val="48"/>
                <c:pt idx="0">
                  <c:v>-356.8</c:v>
                </c:pt>
                <c:pt idx="1">
                  <c:v>-338.2</c:v>
                </c:pt>
                <c:pt idx="2">
                  <c:v>-320.60000000000002</c:v>
                </c:pt>
                <c:pt idx="3">
                  <c:v>-303.2</c:v>
                </c:pt>
                <c:pt idx="4">
                  <c:v>-286</c:v>
                </c:pt>
                <c:pt idx="5">
                  <c:v>-269.60000000000002</c:v>
                </c:pt>
                <c:pt idx="6">
                  <c:v>-253.4</c:v>
                </c:pt>
                <c:pt idx="7">
                  <c:v>-236.9</c:v>
                </c:pt>
                <c:pt idx="8">
                  <c:v>-220.4</c:v>
                </c:pt>
                <c:pt idx="9">
                  <c:v>-203.6</c:v>
                </c:pt>
                <c:pt idx="10">
                  <c:v>-186.1</c:v>
                </c:pt>
                <c:pt idx="11">
                  <c:v>-168.7</c:v>
                </c:pt>
                <c:pt idx="12">
                  <c:v>-151.69999999999999</c:v>
                </c:pt>
                <c:pt idx="13">
                  <c:v>-134.69999999999999</c:v>
                </c:pt>
                <c:pt idx="14">
                  <c:v>-117.8</c:v>
                </c:pt>
                <c:pt idx="15">
                  <c:v>-100.7</c:v>
                </c:pt>
                <c:pt idx="16">
                  <c:v>-83.6</c:v>
                </c:pt>
                <c:pt idx="17">
                  <c:v>-66.400000000000006</c:v>
                </c:pt>
                <c:pt idx="18">
                  <c:v>-49.5</c:v>
                </c:pt>
                <c:pt idx="19">
                  <c:v>-32.799999999999997</c:v>
                </c:pt>
                <c:pt idx="20">
                  <c:v>-16.600000000000001</c:v>
                </c:pt>
                <c:pt idx="21">
                  <c:v>-0.4</c:v>
                </c:pt>
                <c:pt idx="22">
                  <c:v>15.5</c:v>
                </c:pt>
                <c:pt idx="23">
                  <c:v>31.8</c:v>
                </c:pt>
                <c:pt idx="24">
                  <c:v>48.4</c:v>
                </c:pt>
                <c:pt idx="25">
                  <c:v>65.5</c:v>
                </c:pt>
                <c:pt idx="26">
                  <c:v>82.9</c:v>
                </c:pt>
                <c:pt idx="27">
                  <c:v>100.2</c:v>
                </c:pt>
                <c:pt idx="28">
                  <c:v>117.6</c:v>
                </c:pt>
                <c:pt idx="29">
                  <c:v>134.5</c:v>
                </c:pt>
                <c:pt idx="30">
                  <c:v>151.69999999999999</c:v>
                </c:pt>
                <c:pt idx="31">
                  <c:v>169</c:v>
                </c:pt>
                <c:pt idx="32">
                  <c:v>186.9</c:v>
                </c:pt>
                <c:pt idx="33">
                  <c:v>204.2</c:v>
                </c:pt>
                <c:pt idx="34">
                  <c:v>220.9</c:v>
                </c:pt>
                <c:pt idx="35">
                  <c:v>237.7</c:v>
                </c:pt>
                <c:pt idx="36">
                  <c:v>254.1</c:v>
                </c:pt>
                <c:pt idx="37">
                  <c:v>270.60000000000002</c:v>
                </c:pt>
                <c:pt idx="38">
                  <c:v>287.10000000000002</c:v>
                </c:pt>
                <c:pt idx="39">
                  <c:v>303.7</c:v>
                </c:pt>
                <c:pt idx="40">
                  <c:v>320.8</c:v>
                </c:pt>
                <c:pt idx="41">
                  <c:v>338</c:v>
                </c:pt>
                <c:pt idx="42">
                  <c:v>355.8</c:v>
                </c:pt>
                <c:pt idx="43">
                  <c:v>374</c:v>
                </c:pt>
                <c:pt idx="44">
                  <c:v>392.7</c:v>
                </c:pt>
                <c:pt idx="45">
                  <c:v>411.5</c:v>
                </c:pt>
                <c:pt idx="46">
                  <c:v>429.2</c:v>
                </c:pt>
                <c:pt idx="47">
                  <c:v>445.9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11456"/>
        <c:axId val="59409920"/>
      </c:scatterChart>
      <c:scatterChart>
        <c:scatterStyle val="lineMarker"/>
        <c:varyColors val="0"/>
        <c:ser>
          <c:idx val="2"/>
          <c:order val="1"/>
          <c:xVal>
            <c:numRef>
              <c:f>Sheet3!$A$11:$A$58</c:f>
              <c:numCache>
                <c:formatCode>General</c:formatCode>
                <c:ptCount val="48"/>
                <c:pt idx="0">
                  <c:v>0.04</c:v>
                </c:pt>
                <c:pt idx="1">
                  <c:v>0.08</c:v>
                </c:pt>
                <c:pt idx="2">
                  <c:v>0.12</c:v>
                </c:pt>
                <c:pt idx="3">
                  <c:v>0.16</c:v>
                </c:pt>
                <c:pt idx="4">
                  <c:v>0.2</c:v>
                </c:pt>
                <c:pt idx="5">
                  <c:v>0.24</c:v>
                </c:pt>
                <c:pt idx="6">
                  <c:v>0.28000000000000003</c:v>
                </c:pt>
                <c:pt idx="7">
                  <c:v>0.32</c:v>
                </c:pt>
                <c:pt idx="8">
                  <c:v>0.36</c:v>
                </c:pt>
                <c:pt idx="9">
                  <c:v>0.4</c:v>
                </c:pt>
                <c:pt idx="10">
                  <c:v>0.44</c:v>
                </c:pt>
                <c:pt idx="11">
                  <c:v>0.48</c:v>
                </c:pt>
                <c:pt idx="12">
                  <c:v>0.52</c:v>
                </c:pt>
                <c:pt idx="13">
                  <c:v>0.56000000000000005</c:v>
                </c:pt>
                <c:pt idx="14">
                  <c:v>0.6</c:v>
                </c:pt>
                <c:pt idx="15">
                  <c:v>0.64</c:v>
                </c:pt>
                <c:pt idx="16">
                  <c:v>0.68</c:v>
                </c:pt>
                <c:pt idx="17">
                  <c:v>0.72</c:v>
                </c:pt>
                <c:pt idx="18">
                  <c:v>0.76</c:v>
                </c:pt>
                <c:pt idx="19">
                  <c:v>0.8</c:v>
                </c:pt>
                <c:pt idx="20">
                  <c:v>0.84</c:v>
                </c:pt>
                <c:pt idx="21">
                  <c:v>0.88</c:v>
                </c:pt>
                <c:pt idx="22">
                  <c:v>0.92</c:v>
                </c:pt>
                <c:pt idx="23">
                  <c:v>0.96</c:v>
                </c:pt>
                <c:pt idx="24">
                  <c:v>1</c:v>
                </c:pt>
                <c:pt idx="25">
                  <c:v>1.04</c:v>
                </c:pt>
                <c:pt idx="26">
                  <c:v>1.08</c:v>
                </c:pt>
                <c:pt idx="27">
                  <c:v>1.1200000000000001</c:v>
                </c:pt>
                <c:pt idx="28">
                  <c:v>1.1599999999999999</c:v>
                </c:pt>
                <c:pt idx="29">
                  <c:v>1.2</c:v>
                </c:pt>
                <c:pt idx="30">
                  <c:v>1.24</c:v>
                </c:pt>
                <c:pt idx="31">
                  <c:v>1.28</c:v>
                </c:pt>
                <c:pt idx="32">
                  <c:v>1.32</c:v>
                </c:pt>
                <c:pt idx="33">
                  <c:v>1.36</c:v>
                </c:pt>
                <c:pt idx="34">
                  <c:v>1.4</c:v>
                </c:pt>
                <c:pt idx="35">
                  <c:v>1.44</c:v>
                </c:pt>
                <c:pt idx="36">
                  <c:v>1.48</c:v>
                </c:pt>
                <c:pt idx="37">
                  <c:v>1.52</c:v>
                </c:pt>
                <c:pt idx="38">
                  <c:v>1.56</c:v>
                </c:pt>
                <c:pt idx="39">
                  <c:v>1.6</c:v>
                </c:pt>
                <c:pt idx="40">
                  <c:v>1.64</c:v>
                </c:pt>
                <c:pt idx="41">
                  <c:v>1.68</c:v>
                </c:pt>
                <c:pt idx="42">
                  <c:v>1.72</c:v>
                </c:pt>
                <c:pt idx="43">
                  <c:v>1.76</c:v>
                </c:pt>
                <c:pt idx="44">
                  <c:v>1.8</c:v>
                </c:pt>
                <c:pt idx="45">
                  <c:v>1.84</c:v>
                </c:pt>
                <c:pt idx="46">
                  <c:v>1.88</c:v>
                </c:pt>
                <c:pt idx="47">
                  <c:v>1.92</c:v>
                </c:pt>
              </c:numCache>
            </c:numRef>
          </c:xVal>
          <c:yVal>
            <c:numRef>
              <c:f>Sheet3!$G$11:$G$58</c:f>
              <c:numCache>
                <c:formatCode>General</c:formatCode>
                <c:ptCount val="48"/>
                <c:pt idx="0">
                  <c:v>5.9615365645974321E-3</c:v>
                </c:pt>
                <c:pt idx="1">
                  <c:v>8.2493904651666531E-4</c:v>
                </c:pt>
                <c:pt idx="2">
                  <c:v>-1.2898128965725909E-3</c:v>
                </c:pt>
                <c:pt idx="3">
                  <c:v>-2.8001957246639509E-3</c:v>
                </c:pt>
                <c:pt idx="4">
                  <c:v>-3.7062094377568653E-3</c:v>
                </c:pt>
                <c:pt idx="5">
                  <c:v>-2.1947466908567412E-3</c:v>
                </c:pt>
                <c:pt idx="6">
                  <c:v>-7.8914828958525667E-5</c:v>
                </c:pt>
                <c:pt idx="7">
                  <c:v>1.1303633604423048E-3</c:v>
                </c:pt>
                <c:pt idx="8">
                  <c:v>2.3396415498431349E-3</c:v>
                </c:pt>
                <c:pt idx="9">
                  <c:v>2.6423660667467225E-3</c:v>
                </c:pt>
                <c:pt idx="10">
                  <c:v>8.2979868115638767E-4</c:v>
                </c:pt>
                <c:pt idx="11">
                  <c:v>-6.8058414693479509E-4</c:v>
                </c:pt>
                <c:pt idx="12">
                  <c:v>-9.8222874502951175E-4</c:v>
                </c:pt>
                <c:pt idx="13">
                  <c:v>-1.2838733431242285E-3</c:v>
                </c:pt>
                <c:pt idx="14">
                  <c:v>-1.2833333837197934E-3</c:v>
                </c:pt>
                <c:pt idx="15">
                  <c:v>-1.88716253931352E-3</c:v>
                </c:pt>
                <c:pt idx="16">
                  <c:v>-2.4909916949073887E-3</c:v>
                </c:pt>
                <c:pt idx="17">
                  <c:v>-3.3970054080004093E-3</c:v>
                </c:pt>
                <c:pt idx="18">
                  <c:v>-3.3964654485959742E-3</c:v>
                </c:pt>
                <c:pt idx="19">
                  <c:v>-2.7915563741932352E-3</c:v>
                </c:pt>
                <c:pt idx="20">
                  <c:v>-6.7572451229501961E-4</c:v>
                </c:pt>
                <c:pt idx="21">
                  <c:v>1.4401073496031957E-3</c:v>
                </c:pt>
                <c:pt idx="22">
                  <c:v>4.4624928839988674E-3</c:v>
                </c:pt>
                <c:pt idx="23">
                  <c:v>6.2761401883979304E-3</c:v>
                </c:pt>
                <c:pt idx="24">
                  <c:v>7.1832338202996796E-3</c:v>
                </c:pt>
                <c:pt idx="25">
                  <c:v>6.5794046647058109E-3</c:v>
                </c:pt>
                <c:pt idx="26">
                  <c:v>5.0690218366147696E-3</c:v>
                </c:pt>
                <c:pt idx="27">
                  <c:v>3.8608235660227393E-3</c:v>
                </c:pt>
                <c:pt idx="28">
                  <c:v>2.3504407379314148E-3</c:v>
                </c:pt>
                <c:pt idx="29">
                  <c:v>2.3509806973357082E-3</c:v>
                </c:pt>
                <c:pt idx="30">
                  <c:v>1.4449669842429712E-3</c:v>
                </c:pt>
                <c:pt idx="31">
                  <c:v>2.3676871365094045E-4</c:v>
                </c:pt>
                <c:pt idx="32">
                  <c:v>-2.7845369019360022E-3</c:v>
                </c:pt>
                <c:pt idx="33">
                  <c:v>-3.9927351725277489E-3</c:v>
                </c:pt>
                <c:pt idx="34">
                  <c:v>-3.3878260981254353E-3</c:v>
                </c:pt>
                <c:pt idx="35">
                  <c:v>-3.0851015812218482E-3</c:v>
                </c:pt>
                <c:pt idx="36">
                  <c:v>-1.5736388343219367E-3</c:v>
                </c:pt>
                <c:pt idx="37">
                  <c:v>-3.6436064492103545E-4</c:v>
                </c:pt>
                <c:pt idx="38">
                  <c:v>8.4491754447986586E-4</c:v>
                </c:pt>
                <c:pt idx="39">
                  <c:v>1.752011176381757E-3</c:v>
                </c:pt>
                <c:pt idx="40">
                  <c:v>1.1481820207877465E-3</c:v>
                </c:pt>
                <c:pt idx="41">
                  <c:v>2.4216830769500941E-4</c:v>
                </c:pt>
                <c:pt idx="42">
                  <c:v>-2.4769527503929229E-3</c:v>
                </c:pt>
                <c:pt idx="43">
                  <c:v>-6.4048120384768963E-3</c:v>
                </c:pt>
                <c:pt idx="44">
                  <c:v>-1.1843594114056487E-2</c:v>
                </c:pt>
                <c:pt idx="45">
                  <c:v>-1.758456074713537E-2</c:v>
                </c:pt>
                <c:pt idx="46">
                  <c:v>-2.0001497247724011E-2</c:v>
                </c:pt>
                <c:pt idx="47">
                  <c:v>-1.9396588173321412E-2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164672"/>
        <c:axId val="68134784"/>
      </c:scatterChart>
      <c:valAx>
        <c:axId val="5941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9409920"/>
        <c:crosses val="autoZero"/>
        <c:crossBetween val="midCat"/>
      </c:valAx>
      <c:valAx>
        <c:axId val="594099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9411456"/>
        <c:crosses val="autoZero"/>
        <c:crossBetween val="midCat"/>
      </c:valAx>
      <c:valAx>
        <c:axId val="6813478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13164672"/>
        <c:crosses val="max"/>
        <c:crossBetween val="midCat"/>
      </c:valAx>
      <c:valAx>
        <c:axId val="113164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134784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5"/>
          <c:order val="0"/>
          <c:xVal>
            <c:numRef>
              <c:f>Sheet3!$A$11:$A$58</c:f>
              <c:numCache>
                <c:formatCode>General</c:formatCode>
                <c:ptCount val="48"/>
                <c:pt idx="0">
                  <c:v>0.04</c:v>
                </c:pt>
                <c:pt idx="1">
                  <c:v>0.08</c:v>
                </c:pt>
                <c:pt idx="2">
                  <c:v>0.12</c:v>
                </c:pt>
                <c:pt idx="3">
                  <c:v>0.16</c:v>
                </c:pt>
                <c:pt idx="4">
                  <c:v>0.2</c:v>
                </c:pt>
                <c:pt idx="5">
                  <c:v>0.24</c:v>
                </c:pt>
                <c:pt idx="6">
                  <c:v>0.28000000000000003</c:v>
                </c:pt>
                <c:pt idx="7">
                  <c:v>0.32</c:v>
                </c:pt>
                <c:pt idx="8">
                  <c:v>0.36</c:v>
                </c:pt>
                <c:pt idx="9">
                  <c:v>0.4</c:v>
                </c:pt>
                <c:pt idx="10">
                  <c:v>0.44</c:v>
                </c:pt>
                <c:pt idx="11">
                  <c:v>0.48</c:v>
                </c:pt>
                <c:pt idx="12">
                  <c:v>0.52</c:v>
                </c:pt>
                <c:pt idx="13">
                  <c:v>0.56000000000000005</c:v>
                </c:pt>
                <c:pt idx="14">
                  <c:v>0.6</c:v>
                </c:pt>
                <c:pt idx="15">
                  <c:v>0.64</c:v>
                </c:pt>
                <c:pt idx="16">
                  <c:v>0.68</c:v>
                </c:pt>
                <c:pt idx="17">
                  <c:v>0.72</c:v>
                </c:pt>
                <c:pt idx="18">
                  <c:v>0.76</c:v>
                </c:pt>
                <c:pt idx="19">
                  <c:v>0.8</c:v>
                </c:pt>
                <c:pt idx="20">
                  <c:v>0.84</c:v>
                </c:pt>
                <c:pt idx="21">
                  <c:v>0.88</c:v>
                </c:pt>
                <c:pt idx="22">
                  <c:v>0.92</c:v>
                </c:pt>
                <c:pt idx="23">
                  <c:v>0.96</c:v>
                </c:pt>
                <c:pt idx="24">
                  <c:v>1</c:v>
                </c:pt>
                <c:pt idx="25">
                  <c:v>1.04</c:v>
                </c:pt>
                <c:pt idx="26">
                  <c:v>1.08</c:v>
                </c:pt>
                <c:pt idx="27">
                  <c:v>1.1200000000000001</c:v>
                </c:pt>
                <c:pt idx="28">
                  <c:v>1.1599999999999999</c:v>
                </c:pt>
                <c:pt idx="29">
                  <c:v>1.2</c:v>
                </c:pt>
                <c:pt idx="30">
                  <c:v>1.24</c:v>
                </c:pt>
                <c:pt idx="31">
                  <c:v>1.28</c:v>
                </c:pt>
                <c:pt idx="32">
                  <c:v>1.32</c:v>
                </c:pt>
                <c:pt idx="33">
                  <c:v>1.36</c:v>
                </c:pt>
                <c:pt idx="34">
                  <c:v>1.4</c:v>
                </c:pt>
                <c:pt idx="35">
                  <c:v>1.44</c:v>
                </c:pt>
                <c:pt idx="36">
                  <c:v>1.48</c:v>
                </c:pt>
                <c:pt idx="37">
                  <c:v>1.52</c:v>
                </c:pt>
                <c:pt idx="38">
                  <c:v>1.56</c:v>
                </c:pt>
                <c:pt idx="39">
                  <c:v>1.6</c:v>
                </c:pt>
                <c:pt idx="40">
                  <c:v>1.64</c:v>
                </c:pt>
                <c:pt idx="41">
                  <c:v>1.68</c:v>
                </c:pt>
                <c:pt idx="42">
                  <c:v>1.72</c:v>
                </c:pt>
                <c:pt idx="43">
                  <c:v>1.76</c:v>
                </c:pt>
                <c:pt idx="44">
                  <c:v>1.8</c:v>
                </c:pt>
                <c:pt idx="45">
                  <c:v>1.84</c:v>
                </c:pt>
                <c:pt idx="46">
                  <c:v>1.88</c:v>
                </c:pt>
                <c:pt idx="47">
                  <c:v>1.92</c:v>
                </c:pt>
              </c:numCache>
            </c:numRef>
          </c:xVal>
          <c:yVal>
            <c:numRef>
              <c:f>Sheet3!$G$11:$G$58</c:f>
              <c:numCache>
                <c:formatCode>General</c:formatCode>
                <c:ptCount val="48"/>
                <c:pt idx="0">
                  <c:v>5.9615365645974321E-3</c:v>
                </c:pt>
                <c:pt idx="1">
                  <c:v>8.2493904651666531E-4</c:v>
                </c:pt>
                <c:pt idx="2">
                  <c:v>-1.2898128965725909E-3</c:v>
                </c:pt>
                <c:pt idx="3">
                  <c:v>-2.8001957246639509E-3</c:v>
                </c:pt>
                <c:pt idx="4">
                  <c:v>-3.7062094377568653E-3</c:v>
                </c:pt>
                <c:pt idx="5">
                  <c:v>-2.1947466908567412E-3</c:v>
                </c:pt>
                <c:pt idx="6">
                  <c:v>-7.8914828958525667E-5</c:v>
                </c:pt>
                <c:pt idx="7">
                  <c:v>1.1303633604423048E-3</c:v>
                </c:pt>
                <c:pt idx="8">
                  <c:v>2.3396415498431349E-3</c:v>
                </c:pt>
                <c:pt idx="9">
                  <c:v>2.6423660667467225E-3</c:v>
                </c:pt>
                <c:pt idx="10">
                  <c:v>8.2979868115638767E-4</c:v>
                </c:pt>
                <c:pt idx="11">
                  <c:v>-6.8058414693479509E-4</c:v>
                </c:pt>
                <c:pt idx="12">
                  <c:v>-9.8222874502951175E-4</c:v>
                </c:pt>
                <c:pt idx="13">
                  <c:v>-1.2838733431242285E-3</c:v>
                </c:pt>
                <c:pt idx="14">
                  <c:v>-1.2833333837197934E-3</c:v>
                </c:pt>
                <c:pt idx="15">
                  <c:v>-1.88716253931352E-3</c:v>
                </c:pt>
                <c:pt idx="16">
                  <c:v>-2.4909916949073887E-3</c:v>
                </c:pt>
                <c:pt idx="17">
                  <c:v>-3.3970054080004093E-3</c:v>
                </c:pt>
                <c:pt idx="18">
                  <c:v>-3.3964654485959742E-3</c:v>
                </c:pt>
                <c:pt idx="19">
                  <c:v>-2.7915563741932352E-3</c:v>
                </c:pt>
                <c:pt idx="20">
                  <c:v>-6.7572451229501961E-4</c:v>
                </c:pt>
                <c:pt idx="21">
                  <c:v>1.4401073496031957E-3</c:v>
                </c:pt>
                <c:pt idx="22">
                  <c:v>4.4624928839988674E-3</c:v>
                </c:pt>
                <c:pt idx="23">
                  <c:v>6.2761401883979304E-3</c:v>
                </c:pt>
                <c:pt idx="24">
                  <c:v>7.1832338202996796E-3</c:v>
                </c:pt>
                <c:pt idx="25">
                  <c:v>6.5794046647058109E-3</c:v>
                </c:pt>
                <c:pt idx="26">
                  <c:v>5.0690218366147696E-3</c:v>
                </c:pt>
                <c:pt idx="27">
                  <c:v>3.8608235660227393E-3</c:v>
                </c:pt>
                <c:pt idx="28">
                  <c:v>2.3504407379314148E-3</c:v>
                </c:pt>
                <c:pt idx="29">
                  <c:v>2.3509806973357082E-3</c:v>
                </c:pt>
                <c:pt idx="30">
                  <c:v>1.4449669842429712E-3</c:v>
                </c:pt>
                <c:pt idx="31">
                  <c:v>2.3676871365094045E-4</c:v>
                </c:pt>
                <c:pt idx="32">
                  <c:v>-2.7845369019360022E-3</c:v>
                </c:pt>
                <c:pt idx="33">
                  <c:v>-3.9927351725277489E-3</c:v>
                </c:pt>
                <c:pt idx="34">
                  <c:v>-3.3878260981254353E-3</c:v>
                </c:pt>
                <c:pt idx="35">
                  <c:v>-3.0851015812218482E-3</c:v>
                </c:pt>
                <c:pt idx="36">
                  <c:v>-1.5736388343219367E-3</c:v>
                </c:pt>
                <c:pt idx="37">
                  <c:v>-3.6436064492103545E-4</c:v>
                </c:pt>
                <c:pt idx="38">
                  <c:v>8.4491754447986586E-4</c:v>
                </c:pt>
                <c:pt idx="39">
                  <c:v>1.752011176381757E-3</c:v>
                </c:pt>
                <c:pt idx="40">
                  <c:v>1.1481820207877465E-3</c:v>
                </c:pt>
                <c:pt idx="41">
                  <c:v>2.4216830769500941E-4</c:v>
                </c:pt>
                <c:pt idx="42">
                  <c:v>-2.4769527503929229E-3</c:v>
                </c:pt>
                <c:pt idx="43">
                  <c:v>-6.4048120384768963E-3</c:v>
                </c:pt>
                <c:pt idx="44">
                  <c:v>-1.1843594114056487E-2</c:v>
                </c:pt>
                <c:pt idx="45">
                  <c:v>-1.758456074713537E-2</c:v>
                </c:pt>
                <c:pt idx="46">
                  <c:v>-2.0001497247724011E-2</c:v>
                </c:pt>
                <c:pt idx="47">
                  <c:v>-1.9396588173321412E-2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768384"/>
        <c:axId val="58766848"/>
      </c:scatterChart>
      <c:valAx>
        <c:axId val="5876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8766848"/>
        <c:crosses val="autoZero"/>
        <c:crossBetween val="midCat"/>
      </c:valAx>
      <c:valAx>
        <c:axId val="58766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876838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Sheet5!$A$11:$A$31</c:f>
              <c:numCache>
                <c:formatCode>General</c:formatCode>
                <c:ptCount val="21"/>
                <c:pt idx="0">
                  <c:v>0</c:v>
                </c:pt>
                <c:pt idx="1">
                  <c:v>2290.5</c:v>
                </c:pt>
                <c:pt idx="2">
                  <c:v>4581</c:v>
                </c:pt>
                <c:pt idx="3">
                  <c:v>6871.5</c:v>
                </c:pt>
                <c:pt idx="4">
                  <c:v>9162</c:v>
                </c:pt>
                <c:pt idx="5">
                  <c:v>11452.5</c:v>
                </c:pt>
                <c:pt idx="6">
                  <c:v>13743</c:v>
                </c:pt>
                <c:pt idx="7">
                  <c:v>16033.5</c:v>
                </c:pt>
                <c:pt idx="8">
                  <c:v>18324</c:v>
                </c:pt>
                <c:pt idx="9">
                  <c:v>20614.5</c:v>
                </c:pt>
                <c:pt idx="10">
                  <c:v>22905</c:v>
                </c:pt>
                <c:pt idx="11">
                  <c:v>25195.5</c:v>
                </c:pt>
                <c:pt idx="12">
                  <c:v>27486</c:v>
                </c:pt>
                <c:pt idx="13">
                  <c:v>29776.5</c:v>
                </c:pt>
                <c:pt idx="14">
                  <c:v>32067</c:v>
                </c:pt>
                <c:pt idx="15">
                  <c:v>34357.5</c:v>
                </c:pt>
                <c:pt idx="16">
                  <c:v>36648</c:v>
                </c:pt>
                <c:pt idx="17">
                  <c:v>38938.5</c:v>
                </c:pt>
                <c:pt idx="18">
                  <c:v>41229</c:v>
                </c:pt>
                <c:pt idx="19">
                  <c:v>43519.5</c:v>
                </c:pt>
                <c:pt idx="20">
                  <c:v>45810</c:v>
                </c:pt>
              </c:numCache>
            </c:numRef>
          </c:xVal>
          <c:yVal>
            <c:numRef>
              <c:f>Sheet5!$B$11:$B$31</c:f>
              <c:numCache>
                <c:formatCode>General</c:formatCode>
                <c:ptCount val="21"/>
                <c:pt idx="0">
                  <c:v>165</c:v>
                </c:pt>
                <c:pt idx="1">
                  <c:v>127</c:v>
                </c:pt>
                <c:pt idx="2">
                  <c:v>-14</c:v>
                </c:pt>
                <c:pt idx="3">
                  <c:v>-36</c:v>
                </c:pt>
                <c:pt idx="4">
                  <c:v>0</c:v>
                </c:pt>
                <c:pt idx="5">
                  <c:v>-32</c:v>
                </c:pt>
                <c:pt idx="6">
                  <c:v>-63</c:v>
                </c:pt>
                <c:pt idx="7">
                  <c:v>1</c:v>
                </c:pt>
                <c:pt idx="8">
                  <c:v>54</c:v>
                </c:pt>
                <c:pt idx="9">
                  <c:v>-45</c:v>
                </c:pt>
                <c:pt idx="10">
                  <c:v>-109</c:v>
                </c:pt>
                <c:pt idx="11">
                  <c:v>-81</c:v>
                </c:pt>
                <c:pt idx="12">
                  <c:v>-74</c:v>
                </c:pt>
                <c:pt idx="13">
                  <c:v>-129</c:v>
                </c:pt>
                <c:pt idx="14">
                  <c:v>-124</c:v>
                </c:pt>
                <c:pt idx="15">
                  <c:v>29</c:v>
                </c:pt>
                <c:pt idx="16">
                  <c:v>25</c:v>
                </c:pt>
                <c:pt idx="17">
                  <c:v>2</c:v>
                </c:pt>
                <c:pt idx="18">
                  <c:v>34</c:v>
                </c:pt>
                <c:pt idx="19">
                  <c:v>87</c:v>
                </c:pt>
                <c:pt idx="20">
                  <c:v>183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750272"/>
        <c:axId val="58779520"/>
      </c:scatterChart>
      <c:valAx>
        <c:axId val="5975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8779520"/>
        <c:crosses val="autoZero"/>
        <c:crossBetween val="midCat"/>
      </c:valAx>
      <c:valAx>
        <c:axId val="587795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975027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34</xdr:row>
      <xdr:rowOff>38100</xdr:rowOff>
    </xdr:from>
    <xdr:to>
      <xdr:col>12</xdr:col>
      <xdr:colOff>171450</xdr:colOff>
      <xdr:row>48</xdr:row>
      <xdr:rowOff>114300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466725</xdr:colOff>
      <xdr:row>32</xdr:row>
      <xdr:rowOff>142875</xdr:rowOff>
    </xdr:from>
    <xdr:to>
      <xdr:col>21</xdr:col>
      <xdr:colOff>161925</xdr:colOff>
      <xdr:row>47</xdr:row>
      <xdr:rowOff>28575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390525</xdr:colOff>
      <xdr:row>12</xdr:row>
      <xdr:rowOff>152400</xdr:rowOff>
    </xdr:from>
    <xdr:to>
      <xdr:col>22</xdr:col>
      <xdr:colOff>85725</xdr:colOff>
      <xdr:row>27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485775</xdr:colOff>
      <xdr:row>30</xdr:row>
      <xdr:rowOff>28575</xdr:rowOff>
    </xdr:from>
    <xdr:to>
      <xdr:col>22</xdr:col>
      <xdr:colOff>180975</xdr:colOff>
      <xdr:row>44</xdr:row>
      <xdr:rowOff>104775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34</xdr:row>
      <xdr:rowOff>142875</xdr:rowOff>
    </xdr:from>
    <xdr:to>
      <xdr:col>16</xdr:col>
      <xdr:colOff>76200</xdr:colOff>
      <xdr:row>49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276225</xdr:colOff>
      <xdr:row>14</xdr:row>
      <xdr:rowOff>142875</xdr:rowOff>
    </xdr:from>
    <xdr:to>
      <xdr:col>15</xdr:col>
      <xdr:colOff>581025</xdr:colOff>
      <xdr:row>29</xdr:row>
      <xdr:rowOff>28575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17</xdr:row>
      <xdr:rowOff>142875</xdr:rowOff>
    </xdr:from>
    <xdr:to>
      <xdr:col>16</xdr:col>
      <xdr:colOff>76200</xdr:colOff>
      <xdr:row>32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7" workbookViewId="0">
      <selection activeCell="A12" sqref="A12:B31"/>
    </sheetView>
  </sheetViews>
  <sheetFormatPr defaultRowHeight="15" x14ac:dyDescent="0.25"/>
  <cols>
    <col min="5" max="6" width="15" customWidth="1"/>
  </cols>
  <sheetData>
    <row r="1" spans="1:10" x14ac:dyDescent="0.25">
      <c r="A1" t="s">
        <v>13</v>
      </c>
      <c r="B1" s="1"/>
    </row>
    <row r="2" spans="1:10" x14ac:dyDescent="0.25">
      <c r="A2" t="s">
        <v>14</v>
      </c>
      <c r="B2" s="1"/>
    </row>
    <row r="3" spans="1:10" x14ac:dyDescent="0.25">
      <c r="A3" t="s">
        <v>15</v>
      </c>
      <c r="B3" s="1"/>
    </row>
    <row r="4" spans="1:10" x14ac:dyDescent="0.25">
      <c r="B4" s="1"/>
    </row>
    <row r="5" spans="1:10" x14ac:dyDescent="0.25">
      <c r="F5" t="s">
        <v>12</v>
      </c>
    </row>
    <row r="6" spans="1:10" x14ac:dyDescent="0.25">
      <c r="F6" t="s">
        <v>0</v>
      </c>
      <c r="G6">
        <v>0.8</v>
      </c>
    </row>
    <row r="7" spans="1:10" x14ac:dyDescent="0.25">
      <c r="F7" t="s">
        <v>1</v>
      </c>
      <c r="G7">
        <v>3.5</v>
      </c>
    </row>
    <row r="8" spans="1:10" x14ac:dyDescent="0.25">
      <c r="F8" t="s">
        <v>2</v>
      </c>
      <c r="G8">
        <f>PI()*(G6/2)^2*G7</f>
        <v>1.7592918860102844</v>
      </c>
    </row>
    <row r="9" spans="1:10" x14ac:dyDescent="0.25">
      <c r="C9">
        <f>SLOPE(B14:B29,A14:A29)</f>
        <v>424.19117647058818</v>
      </c>
      <c r="I9">
        <f>SLOPE(H14:H28,B14:B28)</f>
        <v>3.0047766708418658E-3</v>
      </c>
    </row>
    <row r="10" spans="1:10" x14ac:dyDescent="0.25">
      <c r="B10">
        <v>1024</v>
      </c>
      <c r="C10">
        <f>INTERCEPT(B12:B31,A12:A31)</f>
        <v>-413.25714285714281</v>
      </c>
      <c r="I10">
        <f>INTERCEPT(H14:H28,B14:B28)</f>
        <v>0.99207663445211469</v>
      </c>
    </row>
    <row r="11" spans="1:10" x14ac:dyDescent="0.25">
      <c r="A11" t="s">
        <v>3</v>
      </c>
      <c r="B11" t="s">
        <v>4</v>
      </c>
      <c r="C11" t="s">
        <v>5</v>
      </c>
      <c r="D11" t="s">
        <v>6</v>
      </c>
      <c r="E11" t="s">
        <v>7</v>
      </c>
      <c r="F11" t="s">
        <v>8</v>
      </c>
      <c r="G11" t="s">
        <v>9</v>
      </c>
      <c r="H11" t="s">
        <v>10</v>
      </c>
      <c r="I11" t="s">
        <v>5</v>
      </c>
      <c r="J11" t="s">
        <v>11</v>
      </c>
    </row>
    <row r="12" spans="1:10" x14ac:dyDescent="0.25">
      <c r="A12">
        <v>0</v>
      </c>
      <c r="B12">
        <v>-414</v>
      </c>
      <c r="C12">
        <f>A12*C$9+C$10</f>
        <v>-413.25714285714281</v>
      </c>
      <c r="D12">
        <f>B12-C12</f>
        <v>-0.74285714285718996</v>
      </c>
      <c r="E12">
        <f>65536/1024*D12</f>
        <v>-47.542857142860157</v>
      </c>
      <c r="F12">
        <f>D12/C$9*1000</f>
        <v>-1.7512319540401775</v>
      </c>
      <c r="G12">
        <f>A12*25.4</f>
        <v>0</v>
      </c>
    </row>
    <row r="13" spans="1:10" x14ac:dyDescent="0.25">
      <c r="A13">
        <v>0.1</v>
      </c>
      <c r="B13">
        <v>-369</v>
      </c>
      <c r="C13">
        <f t="shared" ref="C13:C31" si="0">A13*C$9+C$10</f>
        <v>-370.83802521008397</v>
      </c>
      <c r="D13">
        <f t="shared" ref="D13:D31" si="1">B13-C13</f>
        <v>1.8380252100839698</v>
      </c>
      <c r="E13">
        <f t="shared" ref="E13:E31" si="2">65536/1024*D13</f>
        <v>117.63361344537407</v>
      </c>
      <c r="F13">
        <f t="shared" ref="F13:F31" si="3">D13/C$9*1000</f>
        <v>4.3330114156945729</v>
      </c>
      <c r="G13">
        <f t="shared" ref="G13:G31" si="4">A13*25.4</f>
        <v>2.54</v>
      </c>
    </row>
    <row r="14" spans="1:10" x14ac:dyDescent="0.25">
      <c r="A14">
        <v>0.2</v>
      </c>
      <c r="B14">
        <v>-328</v>
      </c>
      <c r="C14">
        <f t="shared" si="0"/>
        <v>-328.41890756302519</v>
      </c>
      <c r="D14">
        <f t="shared" si="1"/>
        <v>0.41890756302518639</v>
      </c>
      <c r="E14">
        <f t="shared" si="2"/>
        <v>26.810084033611929</v>
      </c>
      <c r="F14">
        <f t="shared" si="3"/>
        <v>0.98754426367525316</v>
      </c>
      <c r="G14">
        <f t="shared" si="4"/>
        <v>5.08</v>
      </c>
      <c r="H14">
        <f t="shared" ref="H14:H28" si="5">PI()*(G$6/2)^2*(G14-G$14)/10</f>
        <v>0</v>
      </c>
      <c r="I14">
        <f t="shared" ref="I14:I28" si="6">B14*I$9+I$10</f>
        <v>6.509886415982713E-3</v>
      </c>
      <c r="J14">
        <f t="shared" ref="J14:J28" si="7">(H14-I14)*1000</f>
        <v>-6.509886415982713</v>
      </c>
    </row>
    <row r="15" spans="1:10" x14ac:dyDescent="0.25">
      <c r="A15">
        <v>0.3</v>
      </c>
      <c r="B15">
        <v>-287</v>
      </c>
      <c r="C15">
        <f t="shared" si="0"/>
        <v>-285.99978991596635</v>
      </c>
      <c r="D15">
        <f t="shared" si="1"/>
        <v>-1.0002100840336539</v>
      </c>
      <c r="E15">
        <f t="shared" si="2"/>
        <v>-64.013445378153847</v>
      </c>
      <c r="F15">
        <f t="shared" si="3"/>
        <v>-2.3579228883442007</v>
      </c>
      <c r="G15">
        <f t="shared" si="4"/>
        <v>7.6199999999999992</v>
      </c>
      <c r="H15">
        <f t="shared" si="5"/>
        <v>0.12767432544188917</v>
      </c>
      <c r="I15">
        <f t="shared" si="6"/>
        <v>0.12970572992049922</v>
      </c>
      <c r="J15">
        <f t="shared" si="7"/>
        <v>-2.0314044786100549</v>
      </c>
    </row>
    <row r="16" spans="1:10" x14ac:dyDescent="0.25">
      <c r="A16">
        <v>0.4</v>
      </c>
      <c r="B16">
        <v>-246</v>
      </c>
      <c r="C16">
        <f t="shared" si="0"/>
        <v>-243.58067226890753</v>
      </c>
      <c r="D16">
        <f t="shared" si="1"/>
        <v>-2.4193277310924657</v>
      </c>
      <c r="E16">
        <f t="shared" si="2"/>
        <v>-154.8369747899178</v>
      </c>
      <c r="F16">
        <f t="shared" si="3"/>
        <v>-5.7033900403635878</v>
      </c>
      <c r="G16">
        <f t="shared" si="4"/>
        <v>10.16</v>
      </c>
      <c r="H16">
        <f t="shared" si="5"/>
        <v>0.25534865088377845</v>
      </c>
      <c r="I16">
        <f t="shared" si="6"/>
        <v>0.25290157342501574</v>
      </c>
      <c r="J16">
        <f t="shared" si="7"/>
        <v>2.4470774587627142</v>
      </c>
    </row>
    <row r="17" spans="1:10" x14ac:dyDescent="0.25">
      <c r="A17">
        <v>0.5</v>
      </c>
      <c r="B17">
        <v>-204</v>
      </c>
      <c r="C17">
        <f t="shared" si="0"/>
        <v>-201.16155462184872</v>
      </c>
      <c r="D17">
        <f t="shared" si="1"/>
        <v>-2.8384453781512775</v>
      </c>
      <c r="E17">
        <f t="shared" si="2"/>
        <v>-181.66050420168176</v>
      </c>
      <c r="F17">
        <f t="shared" si="3"/>
        <v>-6.6914295619444237</v>
      </c>
      <c r="G17">
        <f t="shared" si="4"/>
        <v>12.7</v>
      </c>
      <c r="H17">
        <f t="shared" si="5"/>
        <v>0.38302297632566756</v>
      </c>
      <c r="I17">
        <f t="shared" si="6"/>
        <v>0.37910219360037412</v>
      </c>
      <c r="J17">
        <f t="shared" si="7"/>
        <v>3.920782725293448</v>
      </c>
    </row>
    <row r="18" spans="1:10" x14ac:dyDescent="0.25">
      <c r="A18">
        <v>0.6</v>
      </c>
      <c r="B18">
        <v>-160</v>
      </c>
      <c r="C18">
        <f t="shared" si="0"/>
        <v>-158.74243697478991</v>
      </c>
      <c r="D18">
        <f t="shared" si="1"/>
        <v>-1.2575630252100893</v>
      </c>
      <c r="E18">
        <f t="shared" si="2"/>
        <v>-80.484033613445717</v>
      </c>
      <c r="F18">
        <f t="shared" si="3"/>
        <v>-2.9646138226481571</v>
      </c>
      <c r="G18">
        <f t="shared" si="4"/>
        <v>15.239999999999998</v>
      </c>
      <c r="H18">
        <f t="shared" si="5"/>
        <v>0.51069730176755679</v>
      </c>
      <c r="I18">
        <f t="shared" si="6"/>
        <v>0.51131236711741623</v>
      </c>
      <c r="J18">
        <f t="shared" si="7"/>
        <v>-0.61506534985944494</v>
      </c>
    </row>
    <row r="19" spans="1:10" x14ac:dyDescent="0.25">
      <c r="A19">
        <v>0.7</v>
      </c>
      <c r="B19">
        <v>-119</v>
      </c>
      <c r="C19">
        <f t="shared" si="0"/>
        <v>-116.3233193277311</v>
      </c>
      <c r="D19">
        <f t="shared" si="1"/>
        <v>-2.6766806722689012</v>
      </c>
      <c r="E19">
        <f t="shared" si="2"/>
        <v>-171.30756302520967</v>
      </c>
      <c r="F19">
        <f t="shared" si="3"/>
        <v>-6.3100809746675441</v>
      </c>
      <c r="G19">
        <f t="shared" si="4"/>
        <v>17.779999999999998</v>
      </c>
      <c r="H19">
        <f t="shared" si="5"/>
        <v>0.63837162720944585</v>
      </c>
      <c r="I19">
        <f t="shared" si="6"/>
        <v>0.63450821062193263</v>
      </c>
      <c r="J19">
        <f t="shared" si="7"/>
        <v>3.8634165875132132</v>
      </c>
    </row>
    <row r="20" spans="1:10" x14ac:dyDescent="0.25">
      <c r="A20">
        <v>0.8</v>
      </c>
      <c r="B20">
        <v>-76</v>
      </c>
      <c r="C20">
        <f t="shared" si="0"/>
        <v>-73.904201680672259</v>
      </c>
      <c r="D20">
        <f t="shared" si="1"/>
        <v>-2.0957983193277414</v>
      </c>
      <c r="E20">
        <f t="shared" si="2"/>
        <v>-134.13109243697545</v>
      </c>
      <c r="F20">
        <f t="shared" si="3"/>
        <v>-4.9406928658098952</v>
      </c>
      <c r="G20">
        <f t="shared" si="4"/>
        <v>20.32</v>
      </c>
      <c r="H20">
        <f t="shared" si="5"/>
        <v>0.76604595265133524</v>
      </c>
      <c r="I20">
        <f t="shared" si="6"/>
        <v>0.76371360746813288</v>
      </c>
      <c r="J20">
        <f t="shared" si="7"/>
        <v>2.3323451832023556</v>
      </c>
    </row>
    <row r="21" spans="1:10" x14ac:dyDescent="0.25">
      <c r="A21">
        <v>0.9</v>
      </c>
      <c r="B21">
        <v>-33</v>
      </c>
      <c r="C21">
        <f t="shared" si="0"/>
        <v>-31.485084033613418</v>
      </c>
      <c r="D21">
        <f t="shared" si="1"/>
        <v>-1.5149159663865817</v>
      </c>
      <c r="E21">
        <f t="shared" si="2"/>
        <v>-96.954621848741226</v>
      </c>
      <c r="F21">
        <f t="shared" si="3"/>
        <v>-3.5713047569522471</v>
      </c>
      <c r="G21">
        <f t="shared" si="4"/>
        <v>22.86</v>
      </c>
      <c r="H21">
        <f t="shared" si="5"/>
        <v>0.89372027809322441</v>
      </c>
      <c r="I21">
        <f t="shared" si="6"/>
        <v>0.89291900431433313</v>
      </c>
      <c r="J21">
        <f t="shared" si="7"/>
        <v>0.80127377889127605</v>
      </c>
    </row>
    <row r="22" spans="1:10" x14ac:dyDescent="0.25">
      <c r="A22">
        <v>1</v>
      </c>
      <c r="B22">
        <v>9</v>
      </c>
      <c r="C22">
        <f t="shared" si="0"/>
        <v>10.934033613445365</v>
      </c>
      <c r="D22">
        <f t="shared" si="1"/>
        <v>-1.9340336134453651</v>
      </c>
      <c r="E22">
        <f t="shared" si="2"/>
        <v>-123.77815126050336</v>
      </c>
      <c r="F22">
        <f t="shared" si="3"/>
        <v>-4.5593442785330156</v>
      </c>
      <c r="G22">
        <f t="shared" si="4"/>
        <v>25.4</v>
      </c>
      <c r="H22">
        <f t="shared" si="5"/>
        <v>1.0213946035351138</v>
      </c>
      <c r="I22">
        <f t="shared" si="6"/>
        <v>1.0191196244896914</v>
      </c>
      <c r="J22">
        <f t="shared" si="7"/>
        <v>2.2749790454223984</v>
      </c>
    </row>
    <row r="23" spans="1:10" x14ac:dyDescent="0.25">
      <c r="A23">
        <v>1.1000000000000001</v>
      </c>
      <c r="B23">
        <v>52</v>
      </c>
      <c r="C23">
        <f t="shared" si="0"/>
        <v>53.353151260504205</v>
      </c>
      <c r="D23">
        <f t="shared" si="1"/>
        <v>-1.3531512605042053</v>
      </c>
      <c r="E23">
        <f t="shared" si="2"/>
        <v>-86.60168067226914</v>
      </c>
      <c r="F23">
        <f t="shared" si="3"/>
        <v>-3.1899561696753675</v>
      </c>
      <c r="G23">
        <f t="shared" si="4"/>
        <v>27.94</v>
      </c>
      <c r="H23">
        <f t="shared" si="5"/>
        <v>1.1490689289770029</v>
      </c>
      <c r="I23">
        <f t="shared" si="6"/>
        <v>1.1483250213358918</v>
      </c>
      <c r="J23">
        <f t="shared" si="7"/>
        <v>0.74390764111109675</v>
      </c>
    </row>
    <row r="24" spans="1:10" x14ac:dyDescent="0.25">
      <c r="A24">
        <v>1.2</v>
      </c>
      <c r="B24">
        <v>96</v>
      </c>
      <c r="C24">
        <f t="shared" si="0"/>
        <v>95.772268907562989</v>
      </c>
      <c r="D24">
        <f t="shared" si="1"/>
        <v>0.22773109243701128</v>
      </c>
      <c r="E24">
        <f t="shared" si="2"/>
        <v>14.574789915968722</v>
      </c>
      <c r="F24">
        <f t="shared" si="3"/>
        <v>0.53685956962096615</v>
      </c>
      <c r="G24">
        <f t="shared" si="4"/>
        <v>30.479999999999997</v>
      </c>
      <c r="H24">
        <f t="shared" si="5"/>
        <v>1.2767432544188919</v>
      </c>
      <c r="I24">
        <f t="shared" si="6"/>
        <v>1.2805351948529338</v>
      </c>
      <c r="J24">
        <f t="shared" si="7"/>
        <v>-3.7919404340418517</v>
      </c>
    </row>
    <row r="25" spans="1:10" x14ac:dyDescent="0.25">
      <c r="A25">
        <v>1.3</v>
      </c>
      <c r="B25">
        <v>138</v>
      </c>
      <c r="C25">
        <f t="shared" si="0"/>
        <v>138.19138655462183</v>
      </c>
      <c r="D25">
        <f t="shared" si="1"/>
        <v>-0.19138655462182896</v>
      </c>
      <c r="E25">
        <f t="shared" si="2"/>
        <v>-12.248739495797054</v>
      </c>
      <c r="F25">
        <f t="shared" si="3"/>
        <v>-0.4511799519599366</v>
      </c>
      <c r="G25">
        <f t="shared" si="4"/>
        <v>33.019999999999996</v>
      </c>
      <c r="H25">
        <f t="shared" si="5"/>
        <v>1.4044175798607812</v>
      </c>
      <c r="I25">
        <f t="shared" si="6"/>
        <v>1.4067358150282923</v>
      </c>
      <c r="J25">
        <f t="shared" si="7"/>
        <v>-2.3182351675110624</v>
      </c>
    </row>
    <row r="26" spans="1:10" x14ac:dyDescent="0.25">
      <c r="A26">
        <v>1.4</v>
      </c>
      <c r="B26">
        <v>180</v>
      </c>
      <c r="C26">
        <f t="shared" si="0"/>
        <v>180.61050420168061</v>
      </c>
      <c r="D26">
        <f t="shared" si="1"/>
        <v>-0.61050420168061237</v>
      </c>
      <c r="E26">
        <f t="shared" si="2"/>
        <v>-39.072268907559192</v>
      </c>
      <c r="F26">
        <f t="shared" si="3"/>
        <v>-1.4392194735407053</v>
      </c>
      <c r="G26">
        <f t="shared" si="4"/>
        <v>35.559999999999995</v>
      </c>
      <c r="H26">
        <f t="shared" si="5"/>
        <v>1.5320919053026703</v>
      </c>
      <c r="I26">
        <f t="shared" si="6"/>
        <v>1.5329364352036505</v>
      </c>
      <c r="J26">
        <f t="shared" si="7"/>
        <v>-0.84452990098027314</v>
      </c>
    </row>
    <row r="27" spans="1:10" x14ac:dyDescent="0.25">
      <c r="A27">
        <v>1.5</v>
      </c>
      <c r="B27">
        <v>223</v>
      </c>
      <c r="C27">
        <f t="shared" si="0"/>
        <v>223.0296218487394</v>
      </c>
      <c r="D27">
        <f t="shared" si="1"/>
        <v>-2.9621848739395773E-2</v>
      </c>
      <c r="E27">
        <f t="shared" si="2"/>
        <v>-1.8957983193213295</v>
      </c>
      <c r="F27">
        <f t="shared" si="3"/>
        <v>-6.9831364682922975E-2</v>
      </c>
      <c r="G27">
        <f t="shared" si="4"/>
        <v>38.099999999999994</v>
      </c>
      <c r="H27">
        <f t="shared" si="5"/>
        <v>1.6597662307445595</v>
      </c>
      <c r="I27">
        <f t="shared" si="6"/>
        <v>1.6621418320498509</v>
      </c>
      <c r="J27">
        <f t="shared" si="7"/>
        <v>-2.3756013052913527</v>
      </c>
    </row>
    <row r="28" spans="1:10" x14ac:dyDescent="0.25">
      <c r="A28">
        <v>1.6</v>
      </c>
      <c r="B28">
        <v>264</v>
      </c>
      <c r="C28">
        <f t="shared" si="0"/>
        <v>265.44873949579829</v>
      </c>
      <c r="D28">
        <f t="shared" si="1"/>
        <v>-1.4487394957982929</v>
      </c>
      <c r="E28">
        <f t="shared" si="2"/>
        <v>-92.719327731090743</v>
      </c>
      <c r="F28">
        <f t="shared" si="3"/>
        <v>-3.4152985167025109</v>
      </c>
      <c r="G28">
        <f t="shared" si="4"/>
        <v>40.64</v>
      </c>
      <c r="H28">
        <f t="shared" si="5"/>
        <v>1.7874405561864488</v>
      </c>
      <c r="I28">
        <f t="shared" si="6"/>
        <v>1.7853376755543673</v>
      </c>
      <c r="J28">
        <f t="shared" si="7"/>
        <v>2.1028806320815274</v>
      </c>
    </row>
    <row r="29" spans="1:10" x14ac:dyDescent="0.25">
      <c r="A29">
        <v>1.7</v>
      </c>
      <c r="B29">
        <v>304</v>
      </c>
      <c r="C29">
        <f t="shared" si="0"/>
        <v>307.86785714285708</v>
      </c>
      <c r="D29">
        <f t="shared" si="1"/>
        <v>-3.8678571428570763</v>
      </c>
      <c r="E29">
        <f t="shared" si="2"/>
        <v>-247.54285714285288</v>
      </c>
      <c r="F29">
        <f t="shared" si="3"/>
        <v>-9.1181932991603816</v>
      </c>
      <c r="G29">
        <f t="shared" si="4"/>
        <v>43.18</v>
      </c>
    </row>
    <row r="30" spans="1:10" x14ac:dyDescent="0.25">
      <c r="A30">
        <v>1.8</v>
      </c>
      <c r="B30">
        <v>345</v>
      </c>
      <c r="C30">
        <f t="shared" si="0"/>
        <v>350.28697478991597</v>
      </c>
      <c r="D30">
        <f t="shared" si="1"/>
        <v>-5.2869747899159734</v>
      </c>
      <c r="E30">
        <f t="shared" si="2"/>
        <v>-338.3663865546223</v>
      </c>
      <c r="F30">
        <f t="shared" si="3"/>
        <v>-12.463660451179969</v>
      </c>
      <c r="G30">
        <f t="shared" si="4"/>
        <v>45.72</v>
      </c>
    </row>
    <row r="31" spans="1:10" x14ac:dyDescent="0.25">
      <c r="A31">
        <v>1.9</v>
      </c>
      <c r="B31">
        <v>386</v>
      </c>
      <c r="C31">
        <f t="shared" si="0"/>
        <v>392.70609243697464</v>
      </c>
      <c r="D31">
        <f t="shared" si="1"/>
        <v>-6.7060924369746431</v>
      </c>
      <c r="E31">
        <f t="shared" si="2"/>
        <v>-429.18991596637716</v>
      </c>
      <c r="F31">
        <f t="shared" si="3"/>
        <v>-15.809127603199022</v>
      </c>
      <c r="G31">
        <f t="shared" si="4"/>
        <v>48.26</v>
      </c>
    </row>
    <row r="32" spans="1:10" x14ac:dyDescent="0.25">
      <c r="A32">
        <v>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A11" sqref="A11:B31"/>
    </sheetView>
  </sheetViews>
  <sheetFormatPr defaultRowHeight="15" x14ac:dyDescent="0.25"/>
  <cols>
    <col min="5" max="5" width="12.7109375" customWidth="1"/>
    <col min="6" max="6" width="14.5703125" customWidth="1"/>
  </cols>
  <sheetData>
    <row r="1" spans="1:13" x14ac:dyDescent="0.25">
      <c r="A1" t="s">
        <v>16</v>
      </c>
    </row>
    <row r="2" spans="1:13" x14ac:dyDescent="0.25">
      <c r="A2" t="s">
        <v>14</v>
      </c>
    </row>
    <row r="3" spans="1:13" x14ac:dyDescent="0.25">
      <c r="A3" t="s">
        <v>15</v>
      </c>
    </row>
    <row r="4" spans="1:13" x14ac:dyDescent="0.25">
      <c r="K4" t="s">
        <v>17</v>
      </c>
    </row>
    <row r="5" spans="1:13" x14ac:dyDescent="0.25">
      <c r="F5" t="s">
        <v>12</v>
      </c>
      <c r="K5">
        <v>12</v>
      </c>
    </row>
    <row r="6" spans="1:13" x14ac:dyDescent="0.25">
      <c r="F6" t="s">
        <v>0</v>
      </c>
      <c r="G6">
        <v>0.8</v>
      </c>
      <c r="K6" t="s">
        <v>18</v>
      </c>
    </row>
    <row r="7" spans="1:13" x14ac:dyDescent="0.25">
      <c r="F7" t="s">
        <v>1</v>
      </c>
      <c r="G7">
        <v>3.5</v>
      </c>
      <c r="K7">
        <v>1</v>
      </c>
    </row>
    <row r="8" spans="1:13" x14ac:dyDescent="0.25">
      <c r="F8" t="s">
        <v>2</v>
      </c>
      <c r="G8">
        <f>PI()*(G6/2)^2*G7</f>
        <v>1.7592918860102844</v>
      </c>
      <c r="K8" t="s">
        <v>19</v>
      </c>
    </row>
    <row r="9" spans="1:13" x14ac:dyDescent="0.25">
      <c r="C9">
        <f>SLOPE(B14:B29,A14:A29)</f>
        <v>421.38235294117635</v>
      </c>
      <c r="I9">
        <f>SLOPE(H14:H28,B14:B28)</f>
        <v>3.0304344915999411E-3</v>
      </c>
      <c r="K9">
        <v>2</v>
      </c>
    </row>
    <row r="10" spans="1:13" x14ac:dyDescent="0.25">
      <c r="C10">
        <f>INTERCEPT(B12:B31,A12:A31)</f>
        <v>-371.80000000000007</v>
      </c>
      <c r="I10">
        <f>INTERCEPT(H14:H28,B14:B28)</f>
        <v>0.86483013593997149</v>
      </c>
      <c r="K10" t="s">
        <v>20</v>
      </c>
    </row>
    <row r="11" spans="1:13" x14ac:dyDescent="0.25">
      <c r="A11" t="s">
        <v>3</v>
      </c>
      <c r="B11" t="s">
        <v>4</v>
      </c>
      <c r="C11" t="s">
        <v>5</v>
      </c>
      <c r="D11" t="s">
        <v>6</v>
      </c>
      <c r="E11" t="s">
        <v>7</v>
      </c>
      <c r="F11" t="s">
        <v>8</v>
      </c>
      <c r="G11" t="s">
        <v>9</v>
      </c>
      <c r="H11" t="s">
        <v>10</v>
      </c>
      <c r="I11" t="s">
        <v>5</v>
      </c>
      <c r="J11" t="s">
        <v>11</v>
      </c>
      <c r="K11">
        <v>0</v>
      </c>
    </row>
    <row r="12" spans="1:13" x14ac:dyDescent="0.25">
      <c r="A12">
        <v>0</v>
      </c>
      <c r="B12">
        <v>-374</v>
      </c>
      <c r="C12">
        <f>A12*C$9+C$10</f>
        <v>-371.80000000000007</v>
      </c>
      <c r="D12">
        <f>B12-C12</f>
        <v>-2.1999999999999318</v>
      </c>
      <c r="E12">
        <f>65536/1024*D12</f>
        <v>-140.79999999999563</v>
      </c>
      <c r="F12">
        <f>D12/C$9*1000</f>
        <v>-5.2209115655753262</v>
      </c>
      <c r="G12">
        <f>A12*25.4</f>
        <v>0</v>
      </c>
      <c r="K12">
        <f>SIN(A12/2*K$5*2*PI()+K$11)*K$7+K$9</f>
        <v>2</v>
      </c>
      <c r="L12">
        <f>C12+K12</f>
        <v>-369.80000000000007</v>
      </c>
      <c r="M12">
        <f>B12-L12</f>
        <v>-4.1999999999999318</v>
      </c>
    </row>
    <row r="13" spans="1:13" x14ac:dyDescent="0.25">
      <c r="A13">
        <v>0.1</v>
      </c>
      <c r="B13">
        <v>-328</v>
      </c>
      <c r="C13">
        <f t="shared" ref="C13:C31" si="0">A13*C$9+C$10</f>
        <v>-329.66176470588243</v>
      </c>
      <c r="D13">
        <f t="shared" ref="D13:D31" si="1">B13-C13</f>
        <v>1.6617647058824332</v>
      </c>
      <c r="E13">
        <f t="shared" ref="E13:E31" si="2">65536/1024*D13</f>
        <v>106.35294117647572</v>
      </c>
      <c r="F13">
        <f t="shared" ref="F13:F31" si="3">D13/C$9*1000</f>
        <v>3.9436029873667025</v>
      </c>
      <c r="G13">
        <f t="shared" ref="G13:G31" si="4">A13*25.4</f>
        <v>2.54</v>
      </c>
      <c r="K13">
        <f t="shared" ref="K13:K32" si="5">SIN(A13/2*K$5*2*PI()+K$11)*K$7+K$9</f>
        <v>1.4122147477075266</v>
      </c>
      <c r="L13">
        <f t="shared" ref="L13:L31" si="6">C13+K13</f>
        <v>-328.2495499581749</v>
      </c>
      <c r="M13">
        <f t="shared" ref="M13:M31" si="7">B13-L13</f>
        <v>0.24954995817489589</v>
      </c>
    </row>
    <row r="14" spans="1:13" x14ac:dyDescent="0.25">
      <c r="A14">
        <v>0.2</v>
      </c>
      <c r="B14">
        <v>-284</v>
      </c>
      <c r="C14">
        <f t="shared" si="0"/>
        <v>-287.5235294117648</v>
      </c>
      <c r="D14">
        <f t="shared" si="1"/>
        <v>3.5235294117647982</v>
      </c>
      <c r="E14">
        <f t="shared" si="2"/>
        <v>225.50588235294708</v>
      </c>
      <c r="F14">
        <f t="shared" si="3"/>
        <v>8.3618342988764685</v>
      </c>
      <c r="G14">
        <f t="shared" si="4"/>
        <v>5.08</v>
      </c>
      <c r="H14">
        <f t="shared" ref="H14:H28" si="8">PI()*(G$6/2)^2*(G14-G$14)/10</f>
        <v>0</v>
      </c>
      <c r="I14">
        <f t="shared" ref="I14:I28" si="9">B14*I$9+I$10</f>
        <v>4.1867403255881896E-3</v>
      </c>
      <c r="J14">
        <f t="shared" ref="J14:J28" si="10">(H14-I14)*1000</f>
        <v>-4.1867403255881896</v>
      </c>
      <c r="K14">
        <f t="shared" si="5"/>
        <v>2.9510565162951536</v>
      </c>
      <c r="L14">
        <f t="shared" si="6"/>
        <v>-284.57247289546967</v>
      </c>
      <c r="M14">
        <f t="shared" si="7"/>
        <v>0.57247289546967295</v>
      </c>
    </row>
    <row r="15" spans="1:13" x14ac:dyDescent="0.25">
      <c r="A15">
        <v>0.3</v>
      </c>
      <c r="B15">
        <v>-244</v>
      </c>
      <c r="C15">
        <f t="shared" si="0"/>
        <v>-245.38529411764716</v>
      </c>
      <c r="D15">
        <f t="shared" si="1"/>
        <v>1.3852941176471631</v>
      </c>
      <c r="E15">
        <f t="shared" si="2"/>
        <v>88.658823529418441</v>
      </c>
      <c r="F15">
        <f t="shared" si="3"/>
        <v>3.2874991275217118</v>
      </c>
      <c r="G15">
        <f t="shared" si="4"/>
        <v>7.6199999999999992</v>
      </c>
      <c r="H15">
        <f t="shared" si="8"/>
        <v>0.12767432544188917</v>
      </c>
      <c r="I15">
        <f t="shared" si="9"/>
        <v>0.12540411998958589</v>
      </c>
      <c r="J15">
        <f t="shared" si="10"/>
        <v>2.2702054523032755</v>
      </c>
      <c r="K15">
        <f t="shared" si="5"/>
        <v>1.0489434837048457</v>
      </c>
      <c r="L15">
        <f t="shared" si="6"/>
        <v>-244.33635063394232</v>
      </c>
      <c r="M15">
        <f t="shared" si="7"/>
        <v>0.33635063394231679</v>
      </c>
    </row>
    <row r="16" spans="1:13" x14ac:dyDescent="0.25">
      <c r="A16">
        <v>0.4</v>
      </c>
      <c r="B16">
        <f>-202</f>
        <v>-202</v>
      </c>
      <c r="C16">
        <f t="shared" si="0"/>
        <v>-203.24705882352953</v>
      </c>
      <c r="D16">
        <f t="shared" si="1"/>
        <v>1.2470588235295281</v>
      </c>
      <c r="E16">
        <f t="shared" si="2"/>
        <v>79.8117647058898</v>
      </c>
      <c r="F16">
        <f t="shared" si="3"/>
        <v>2.959447197599216</v>
      </c>
      <c r="G16">
        <f t="shared" si="4"/>
        <v>10.16</v>
      </c>
      <c r="H16">
        <f t="shared" si="8"/>
        <v>0.25534865088377845</v>
      </c>
      <c r="I16">
        <f t="shared" si="9"/>
        <v>0.25268236863678339</v>
      </c>
      <c r="J16">
        <f t="shared" si="10"/>
        <v>2.6662822469950553</v>
      </c>
      <c r="K16">
        <f t="shared" si="5"/>
        <v>2.587785252292472</v>
      </c>
      <c r="L16">
        <f t="shared" si="6"/>
        <v>-200.65927357123707</v>
      </c>
      <c r="M16">
        <f t="shared" si="7"/>
        <v>-1.3407264287629346</v>
      </c>
    </row>
    <row r="17" spans="1:13" x14ac:dyDescent="0.25">
      <c r="A17">
        <v>0.5</v>
      </c>
      <c r="B17">
        <v>-159</v>
      </c>
      <c r="C17">
        <f t="shared" si="0"/>
        <v>-161.10882352941189</v>
      </c>
      <c r="D17">
        <f t="shared" si="1"/>
        <v>2.1088235294118931</v>
      </c>
      <c r="E17">
        <f t="shared" si="2"/>
        <v>134.96470588236116</v>
      </c>
      <c r="F17">
        <f t="shared" si="3"/>
        <v>5.0045368883928516</v>
      </c>
      <c r="G17">
        <f t="shared" si="4"/>
        <v>12.7</v>
      </c>
      <c r="H17">
        <f t="shared" si="8"/>
        <v>0.38302297632566756</v>
      </c>
      <c r="I17">
        <f t="shared" si="9"/>
        <v>0.38299105177558085</v>
      </c>
      <c r="J17">
        <f t="shared" si="10"/>
        <v>3.1924550086714909E-2</v>
      </c>
      <c r="K17">
        <f t="shared" si="5"/>
        <v>1.9999999999999993</v>
      </c>
      <c r="L17">
        <f t="shared" si="6"/>
        <v>-159.10882352941189</v>
      </c>
      <c r="M17">
        <f t="shared" si="7"/>
        <v>0.10882352941189311</v>
      </c>
    </row>
    <row r="18" spans="1:13" x14ac:dyDescent="0.25">
      <c r="A18">
        <v>0.6</v>
      </c>
      <c r="B18">
        <v>-117</v>
      </c>
      <c r="C18">
        <f t="shared" si="0"/>
        <v>-118.97058823529426</v>
      </c>
      <c r="D18">
        <f t="shared" si="1"/>
        <v>1.9705882352942581</v>
      </c>
      <c r="E18">
        <f t="shared" si="2"/>
        <v>126.11764705883252</v>
      </c>
      <c r="F18">
        <f t="shared" si="3"/>
        <v>4.6764849584703558</v>
      </c>
      <c r="G18">
        <f t="shared" si="4"/>
        <v>15.239999999999998</v>
      </c>
      <c r="H18">
        <f t="shared" si="8"/>
        <v>0.51069730176755679</v>
      </c>
      <c r="I18">
        <f t="shared" si="9"/>
        <v>0.5102693004227784</v>
      </c>
      <c r="J18">
        <f t="shared" si="10"/>
        <v>0.4280013447783837</v>
      </c>
      <c r="K18">
        <f t="shared" si="5"/>
        <v>1.4122147477075304</v>
      </c>
      <c r="L18">
        <f t="shared" si="6"/>
        <v>-117.55837348758672</v>
      </c>
      <c r="M18">
        <f t="shared" si="7"/>
        <v>0.55837348758672078</v>
      </c>
    </row>
    <row r="19" spans="1:13" x14ac:dyDescent="0.25">
      <c r="A19">
        <v>0.7</v>
      </c>
      <c r="B19">
        <v>-73</v>
      </c>
      <c r="C19">
        <f t="shared" si="0"/>
        <v>-76.832352941176623</v>
      </c>
      <c r="D19">
        <f t="shared" si="1"/>
        <v>3.8323529411766231</v>
      </c>
      <c r="E19">
        <f t="shared" si="2"/>
        <v>245.27058823530388</v>
      </c>
      <c r="F19">
        <f t="shared" si="3"/>
        <v>9.0947162699801218</v>
      </c>
      <c r="G19">
        <f t="shared" si="4"/>
        <v>17.779999999999998</v>
      </c>
      <c r="H19">
        <f t="shared" si="8"/>
        <v>0.63837162720944585</v>
      </c>
      <c r="I19">
        <f t="shared" si="9"/>
        <v>0.64360841805317581</v>
      </c>
      <c r="J19">
        <f t="shared" si="10"/>
        <v>-5.2367908437299659</v>
      </c>
      <c r="K19">
        <f t="shared" si="5"/>
        <v>2.9510565162951523</v>
      </c>
      <c r="L19">
        <f t="shared" si="6"/>
        <v>-73.881296424881469</v>
      </c>
      <c r="M19">
        <f t="shared" si="7"/>
        <v>0.88129642488146942</v>
      </c>
    </row>
    <row r="20" spans="1:13" x14ac:dyDescent="0.25">
      <c r="A20">
        <v>0.8</v>
      </c>
      <c r="B20">
        <v>-31</v>
      </c>
      <c r="C20">
        <f t="shared" si="0"/>
        <v>-34.694117647058988</v>
      </c>
      <c r="D20">
        <f t="shared" si="1"/>
        <v>3.694117647058988</v>
      </c>
      <c r="E20">
        <f t="shared" si="2"/>
        <v>236.42352941177523</v>
      </c>
      <c r="F20">
        <f t="shared" si="3"/>
        <v>8.7666643400576287</v>
      </c>
      <c r="G20">
        <f t="shared" si="4"/>
        <v>20.32</v>
      </c>
      <c r="H20">
        <f t="shared" si="8"/>
        <v>0.76604595265133524</v>
      </c>
      <c r="I20">
        <f t="shared" si="9"/>
        <v>0.77088666670037331</v>
      </c>
      <c r="J20">
        <f t="shared" si="10"/>
        <v>-4.8407140490380751</v>
      </c>
      <c r="K20">
        <f t="shared" si="5"/>
        <v>1.0489434837048472</v>
      </c>
      <c r="L20">
        <f t="shared" si="6"/>
        <v>-33.645174163354142</v>
      </c>
      <c r="M20">
        <f t="shared" si="7"/>
        <v>2.6451741633541417</v>
      </c>
    </row>
    <row r="21" spans="1:13" x14ac:dyDescent="0.25">
      <c r="A21">
        <v>0.9</v>
      </c>
      <c r="B21">
        <v>9</v>
      </c>
      <c r="C21">
        <f t="shared" si="0"/>
        <v>7.444117647058647</v>
      </c>
      <c r="D21">
        <f t="shared" si="1"/>
        <v>1.555882352941353</v>
      </c>
      <c r="E21">
        <f t="shared" si="2"/>
        <v>99.576470588246593</v>
      </c>
      <c r="F21">
        <f t="shared" si="3"/>
        <v>3.6923291687028699</v>
      </c>
      <c r="G21">
        <f t="shared" si="4"/>
        <v>22.86</v>
      </c>
      <c r="H21">
        <f t="shared" si="8"/>
        <v>0.89372027809322441</v>
      </c>
      <c r="I21">
        <f t="shared" si="9"/>
        <v>0.89210404636437091</v>
      </c>
      <c r="J21">
        <f t="shared" si="10"/>
        <v>1.6162317288535011</v>
      </c>
      <c r="K21">
        <f t="shared" si="5"/>
        <v>2.5877852522924742</v>
      </c>
      <c r="L21">
        <f t="shared" si="6"/>
        <v>10.03190289935112</v>
      </c>
      <c r="M21">
        <f t="shared" si="7"/>
        <v>-1.0319028993511203</v>
      </c>
    </row>
    <row r="22" spans="1:13" x14ac:dyDescent="0.25">
      <c r="A22">
        <v>1</v>
      </c>
      <c r="B22">
        <v>49</v>
      </c>
      <c r="C22">
        <f t="shared" si="0"/>
        <v>49.582352941176282</v>
      </c>
      <c r="D22">
        <f t="shared" si="1"/>
        <v>-0.582352941176282</v>
      </c>
      <c r="E22">
        <f t="shared" si="2"/>
        <v>-37.270588235282048</v>
      </c>
      <c r="F22">
        <f t="shared" si="3"/>
        <v>-1.3820060026518877</v>
      </c>
      <c r="G22">
        <f t="shared" si="4"/>
        <v>25.4</v>
      </c>
      <c r="H22">
        <f t="shared" si="8"/>
        <v>1.0213946035351138</v>
      </c>
      <c r="I22">
        <f t="shared" si="9"/>
        <v>1.0133214260283685</v>
      </c>
      <c r="J22">
        <f t="shared" si="10"/>
        <v>8.0731775067452993</v>
      </c>
      <c r="K22">
        <f t="shared" si="5"/>
        <v>1.9999999999999984</v>
      </c>
      <c r="L22">
        <f t="shared" si="6"/>
        <v>51.582352941176282</v>
      </c>
      <c r="M22">
        <f t="shared" si="7"/>
        <v>-2.582352941176282</v>
      </c>
    </row>
    <row r="23" spans="1:13" x14ac:dyDescent="0.25">
      <c r="A23">
        <v>1.1000000000000001</v>
      </c>
      <c r="B23">
        <v>92</v>
      </c>
      <c r="C23">
        <f t="shared" si="0"/>
        <v>91.720588235293974</v>
      </c>
      <c r="D23">
        <f t="shared" si="1"/>
        <v>0.27941176470602613</v>
      </c>
      <c r="E23">
        <f t="shared" si="2"/>
        <v>17.882352941185673</v>
      </c>
      <c r="F23">
        <f t="shared" si="3"/>
        <v>0.66308368814161311</v>
      </c>
      <c r="G23">
        <f t="shared" si="4"/>
        <v>27.94</v>
      </c>
      <c r="H23">
        <f t="shared" si="8"/>
        <v>1.1490689289770029</v>
      </c>
      <c r="I23">
        <f t="shared" si="9"/>
        <v>1.1436301091671661</v>
      </c>
      <c r="J23">
        <f t="shared" si="10"/>
        <v>5.4388198098367369</v>
      </c>
      <c r="K23">
        <f t="shared" si="5"/>
        <v>1.4122147477075282</v>
      </c>
      <c r="L23">
        <f t="shared" si="6"/>
        <v>93.132802983001497</v>
      </c>
      <c r="M23">
        <f t="shared" si="7"/>
        <v>-1.132802983001497</v>
      </c>
    </row>
    <row r="24" spans="1:13" x14ac:dyDescent="0.25">
      <c r="A24">
        <v>1.2</v>
      </c>
      <c r="B24">
        <v>135</v>
      </c>
      <c r="C24">
        <f t="shared" si="0"/>
        <v>133.85882352941155</v>
      </c>
      <c r="D24">
        <f t="shared" si="1"/>
        <v>1.141176470588448</v>
      </c>
      <c r="E24">
        <f t="shared" si="2"/>
        <v>73.035294117660669</v>
      </c>
      <c r="F24">
        <f t="shared" si="3"/>
        <v>2.7081733789353839</v>
      </c>
      <c r="G24">
        <f t="shared" si="4"/>
        <v>30.479999999999997</v>
      </c>
      <c r="H24">
        <f t="shared" si="8"/>
        <v>1.2767432544188919</v>
      </c>
      <c r="I24">
        <f t="shared" si="9"/>
        <v>1.2739387923059635</v>
      </c>
      <c r="J24">
        <f t="shared" si="10"/>
        <v>2.8044621129283964</v>
      </c>
      <c r="K24">
        <f t="shared" si="5"/>
        <v>2.951056516295151</v>
      </c>
      <c r="L24">
        <f t="shared" si="6"/>
        <v>136.80988004570671</v>
      </c>
      <c r="M24">
        <f t="shared" si="7"/>
        <v>-1.8098800457067057</v>
      </c>
    </row>
    <row r="25" spans="1:13" x14ac:dyDescent="0.25">
      <c r="A25">
        <v>1.3</v>
      </c>
      <c r="B25">
        <v>179</v>
      </c>
      <c r="C25">
        <f t="shared" si="0"/>
        <v>175.99705882352919</v>
      </c>
      <c r="D25">
        <f t="shared" si="1"/>
        <v>3.0029411764708129</v>
      </c>
      <c r="E25">
        <f t="shared" si="2"/>
        <v>192.18823529413203</v>
      </c>
      <c r="F25">
        <f t="shared" si="3"/>
        <v>7.1264046904451499</v>
      </c>
      <c r="G25">
        <f t="shared" si="4"/>
        <v>33.019999999999996</v>
      </c>
      <c r="H25">
        <f t="shared" si="8"/>
        <v>1.4044175798607812</v>
      </c>
      <c r="I25">
        <f t="shared" si="9"/>
        <v>1.407277909936361</v>
      </c>
      <c r="J25">
        <f t="shared" si="10"/>
        <v>-2.8603300755798422</v>
      </c>
      <c r="K25">
        <f t="shared" si="5"/>
        <v>1.0489434837048481</v>
      </c>
      <c r="L25">
        <f t="shared" si="6"/>
        <v>177.04600230723403</v>
      </c>
      <c r="M25">
        <f t="shared" si="7"/>
        <v>1.9539976927659666</v>
      </c>
    </row>
    <row r="26" spans="1:13" x14ac:dyDescent="0.25">
      <c r="A26">
        <v>1.4</v>
      </c>
      <c r="B26">
        <v>222</v>
      </c>
      <c r="C26">
        <f t="shared" si="0"/>
        <v>218.13529411764682</v>
      </c>
      <c r="D26">
        <f t="shared" si="1"/>
        <v>3.8647058823531779</v>
      </c>
      <c r="E26">
        <f t="shared" si="2"/>
        <v>247.34117647060339</v>
      </c>
      <c r="F26">
        <f t="shared" si="3"/>
        <v>9.1714943812387855</v>
      </c>
      <c r="G26">
        <f t="shared" si="4"/>
        <v>35.559999999999995</v>
      </c>
      <c r="H26">
        <f t="shared" si="8"/>
        <v>1.5320919053026703</v>
      </c>
      <c r="I26">
        <f t="shared" si="9"/>
        <v>1.5375865930751584</v>
      </c>
      <c r="J26">
        <f t="shared" si="10"/>
        <v>-5.4946877724881826</v>
      </c>
      <c r="K26">
        <f t="shared" si="5"/>
        <v>2.5877852522924805</v>
      </c>
      <c r="L26">
        <f t="shared" si="6"/>
        <v>220.72307936993931</v>
      </c>
      <c r="M26">
        <f t="shared" si="7"/>
        <v>1.2769206300606868</v>
      </c>
    </row>
    <row r="27" spans="1:13" x14ac:dyDescent="0.25">
      <c r="A27">
        <v>1.5</v>
      </c>
      <c r="B27">
        <v>263</v>
      </c>
      <c r="C27">
        <f t="shared" si="0"/>
        <v>260.27352941176446</v>
      </c>
      <c r="D27">
        <f t="shared" si="1"/>
        <v>2.7264705882355429</v>
      </c>
      <c r="E27">
        <f t="shared" si="2"/>
        <v>174.49411764707475</v>
      </c>
      <c r="F27">
        <f t="shared" si="3"/>
        <v>6.4703008306001601</v>
      </c>
      <c r="G27">
        <f t="shared" si="4"/>
        <v>38.099999999999994</v>
      </c>
      <c r="H27">
        <f t="shared" si="8"/>
        <v>1.6597662307445595</v>
      </c>
      <c r="I27">
        <f t="shared" si="9"/>
        <v>1.661834407230756</v>
      </c>
      <c r="J27">
        <f t="shared" si="10"/>
        <v>-2.0681764861965046</v>
      </c>
      <c r="K27">
        <f t="shared" si="5"/>
        <v>1.9999999999999978</v>
      </c>
      <c r="L27">
        <f t="shared" si="6"/>
        <v>262.27352941176446</v>
      </c>
      <c r="M27">
        <f t="shared" si="7"/>
        <v>0.72647058823554289</v>
      </c>
    </row>
    <row r="28" spans="1:13" x14ac:dyDescent="0.25">
      <c r="A28">
        <v>1.6</v>
      </c>
      <c r="B28">
        <v>304</v>
      </c>
      <c r="C28">
        <f t="shared" si="0"/>
        <v>302.41176470588209</v>
      </c>
      <c r="D28">
        <f t="shared" si="1"/>
        <v>1.5882352941179079</v>
      </c>
      <c r="E28">
        <f t="shared" si="2"/>
        <v>101.6470588235461</v>
      </c>
      <c r="F28">
        <f t="shared" si="3"/>
        <v>3.7691072799615331</v>
      </c>
      <c r="G28">
        <f t="shared" si="4"/>
        <v>40.64</v>
      </c>
      <c r="H28">
        <f t="shared" si="8"/>
        <v>1.7874405561864488</v>
      </c>
      <c r="I28">
        <f t="shared" si="9"/>
        <v>1.7860822213863536</v>
      </c>
      <c r="J28">
        <f t="shared" si="10"/>
        <v>1.3583348000951734</v>
      </c>
      <c r="K28">
        <f t="shared" si="5"/>
        <v>1.4122147477075231</v>
      </c>
      <c r="L28">
        <f t="shared" si="6"/>
        <v>303.82397945358963</v>
      </c>
      <c r="M28">
        <f t="shared" si="7"/>
        <v>0.17602054641037057</v>
      </c>
    </row>
    <row r="29" spans="1:13" x14ac:dyDescent="0.25">
      <c r="A29">
        <v>1.7</v>
      </c>
      <c r="B29">
        <v>347</v>
      </c>
      <c r="C29">
        <f t="shared" si="0"/>
        <v>344.54999999999973</v>
      </c>
      <c r="D29">
        <f t="shared" si="1"/>
        <v>2.4500000000002728</v>
      </c>
      <c r="E29">
        <f t="shared" si="2"/>
        <v>156.80000000001746</v>
      </c>
      <c r="F29">
        <f t="shared" si="3"/>
        <v>5.8141969707551686</v>
      </c>
      <c r="G29">
        <f t="shared" si="4"/>
        <v>43.18</v>
      </c>
      <c r="K29">
        <f t="shared" si="5"/>
        <v>2.9510565162951505</v>
      </c>
      <c r="L29">
        <f t="shared" si="6"/>
        <v>347.50105651629485</v>
      </c>
      <c r="M29">
        <f t="shared" si="7"/>
        <v>-0.50105651629485237</v>
      </c>
    </row>
    <row r="30" spans="1:13" x14ac:dyDescent="0.25">
      <c r="A30">
        <v>1.8</v>
      </c>
      <c r="B30">
        <v>394</v>
      </c>
      <c r="C30">
        <f t="shared" si="0"/>
        <v>386.68823529411736</v>
      </c>
      <c r="D30">
        <f t="shared" si="1"/>
        <v>7.3117647058826378</v>
      </c>
      <c r="E30">
        <f t="shared" si="2"/>
        <v>467.95294117648882</v>
      </c>
      <c r="F30">
        <f t="shared" si="3"/>
        <v>17.351853144413329</v>
      </c>
      <c r="G30">
        <f t="shared" si="4"/>
        <v>45.72</v>
      </c>
      <c r="K30">
        <f t="shared" si="5"/>
        <v>1.0489434837048455</v>
      </c>
      <c r="L30">
        <f t="shared" si="6"/>
        <v>387.73717877782218</v>
      </c>
      <c r="M30">
        <f t="shared" si="7"/>
        <v>6.2628212221778199</v>
      </c>
    </row>
    <row r="31" spans="1:13" x14ac:dyDescent="0.25">
      <c r="A31">
        <v>1.9</v>
      </c>
      <c r="B31">
        <v>441</v>
      </c>
      <c r="C31">
        <f t="shared" si="0"/>
        <v>428.826470588235</v>
      </c>
      <c r="D31">
        <f t="shared" si="1"/>
        <v>12.173529411765003</v>
      </c>
      <c r="E31">
        <f t="shared" si="2"/>
        <v>779.10588235296018</v>
      </c>
      <c r="F31">
        <f t="shared" si="3"/>
        <v>28.889509318071489</v>
      </c>
      <c r="G31">
        <f t="shared" si="4"/>
        <v>48.26</v>
      </c>
      <c r="K31">
        <f t="shared" si="5"/>
        <v>2.5877852522924814</v>
      </c>
      <c r="L31">
        <f t="shared" si="6"/>
        <v>431.41425584052746</v>
      </c>
      <c r="M31">
        <f t="shared" si="7"/>
        <v>9.5857441594725401</v>
      </c>
    </row>
    <row r="32" spans="1:13" x14ac:dyDescent="0.25">
      <c r="A32">
        <v>2</v>
      </c>
      <c r="K32">
        <f t="shared" si="5"/>
        <v>1.9999999999999971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workbookViewId="0">
      <selection activeCell="C10" sqref="C10"/>
    </sheetView>
  </sheetViews>
  <sheetFormatPr defaultRowHeight="15" x14ac:dyDescent="0.25"/>
  <sheetData>
    <row r="1" spans="1:7" x14ac:dyDescent="0.25">
      <c r="A1" t="s">
        <v>16</v>
      </c>
    </row>
    <row r="2" spans="1:7" x14ac:dyDescent="0.25">
      <c r="A2" t="s">
        <v>28</v>
      </c>
    </row>
    <row r="3" spans="1:7" x14ac:dyDescent="0.25">
      <c r="A3" t="s">
        <v>29</v>
      </c>
      <c r="D3" t="s">
        <v>12</v>
      </c>
    </row>
    <row r="4" spans="1:7" x14ac:dyDescent="0.25">
      <c r="A4" t="s">
        <v>30</v>
      </c>
      <c r="D4" t="s">
        <v>21</v>
      </c>
      <c r="E4">
        <v>0.8</v>
      </c>
    </row>
    <row r="5" spans="1:7" x14ac:dyDescent="0.25">
      <c r="D5" t="s">
        <v>22</v>
      </c>
      <c r="E5">
        <v>3.5</v>
      </c>
    </row>
    <row r="6" spans="1:7" x14ac:dyDescent="0.25">
      <c r="D6" t="s">
        <v>23</v>
      </c>
      <c r="E6">
        <f>PI()*(E4/2)^2*E5</f>
        <v>1.7592918860102844</v>
      </c>
    </row>
    <row r="7" spans="1:7" x14ac:dyDescent="0.25">
      <c r="D7" t="s">
        <v>25</v>
      </c>
      <c r="E7">
        <f>PI()*(E4/2)^2</f>
        <v>0.50265482457436694</v>
      </c>
    </row>
    <row r="8" spans="1:7" x14ac:dyDescent="0.25">
      <c r="C8">
        <f>SLOPE(A12:A54,B12:B54)</f>
        <v>2.3668388805128939E-3</v>
      </c>
    </row>
    <row r="9" spans="1:7" x14ac:dyDescent="0.25">
      <c r="C9">
        <f>INTERCEPT(A12:A54,B12:B54)</f>
        <v>0.87981878179594375</v>
      </c>
      <c r="D9" t="s">
        <v>27</v>
      </c>
      <c r="E9" t="s">
        <v>24</v>
      </c>
      <c r="G9" t="s">
        <v>26</v>
      </c>
    </row>
    <row r="10" spans="1:7" x14ac:dyDescent="0.25">
      <c r="A10">
        <v>0</v>
      </c>
      <c r="B10">
        <v>-377.2</v>
      </c>
      <c r="C10">
        <f>B10*C$8+C$9</f>
        <v>-1.2952843933519809E-2</v>
      </c>
      <c r="D10">
        <f>A10-C10</f>
        <v>1.2952843933519809E-2</v>
      </c>
      <c r="E10">
        <f>A10*25.4</f>
        <v>0</v>
      </c>
      <c r="F10">
        <f>PI()*(E$4/2)^2*A10</f>
        <v>0</v>
      </c>
      <c r="G10">
        <f>D10*2.54*E$7</f>
        <v>1.6537456117662084E-2</v>
      </c>
    </row>
    <row r="11" spans="1:7" x14ac:dyDescent="0.25">
      <c r="A11">
        <v>0.04</v>
      </c>
      <c r="B11">
        <v>-356.8</v>
      </c>
      <c r="C11">
        <f t="shared" ref="C11:C59" si="0">B11*C$8+C$9</f>
        <v>3.5330669228943123E-2</v>
      </c>
      <c r="D11">
        <f t="shared" ref="D11:D59" si="1">A11-C11</f>
        <v>4.6693307710568774E-3</v>
      </c>
      <c r="E11">
        <f t="shared" ref="E11:E59" si="2">A11*25.4</f>
        <v>1.016</v>
      </c>
      <c r="F11">
        <f t="shared" ref="F11:F59" si="3">PI()*(E$4/2)^2*A11</f>
        <v>2.0106192982974679E-2</v>
      </c>
      <c r="G11">
        <f t="shared" ref="G11:G59" si="4">D11*2.54*E$7</f>
        <v>5.9615365645974321E-3</v>
      </c>
    </row>
    <row r="12" spans="1:7" x14ac:dyDescent="0.25">
      <c r="A12">
        <v>0.08</v>
      </c>
      <c r="B12">
        <v>-338.2</v>
      </c>
      <c r="C12">
        <f t="shared" si="0"/>
        <v>7.9353872406483061E-2</v>
      </c>
      <c r="D12">
        <f t="shared" si="1"/>
        <v>6.4612759351694027E-4</v>
      </c>
      <c r="E12">
        <f t="shared" si="2"/>
        <v>2.032</v>
      </c>
      <c r="F12">
        <f t="shared" si="3"/>
        <v>4.0212385965949358E-2</v>
      </c>
      <c r="G12">
        <f t="shared" si="4"/>
        <v>8.2493904651666531E-4</v>
      </c>
    </row>
    <row r="13" spans="1:7" x14ac:dyDescent="0.25">
      <c r="A13">
        <v>0.12</v>
      </c>
      <c r="B13">
        <v>-320.60000000000002</v>
      </c>
      <c r="C13">
        <f t="shared" si="0"/>
        <v>0.12101023670350985</v>
      </c>
      <c r="D13">
        <f t="shared" si="1"/>
        <v>-1.0102367035098592E-3</v>
      </c>
      <c r="E13">
        <f t="shared" si="2"/>
        <v>3.0479999999999996</v>
      </c>
      <c r="F13">
        <f t="shared" si="3"/>
        <v>6.0318578948924034E-2</v>
      </c>
      <c r="G13">
        <f t="shared" si="4"/>
        <v>-1.2898128965725909E-3</v>
      </c>
    </row>
    <row r="14" spans="1:7" x14ac:dyDescent="0.25">
      <c r="A14">
        <v>0.16</v>
      </c>
      <c r="B14">
        <v>-303.2</v>
      </c>
      <c r="C14">
        <f t="shared" si="0"/>
        <v>0.16219323322443435</v>
      </c>
      <c r="D14">
        <f t="shared" si="1"/>
        <v>-2.1932332244343489E-3</v>
      </c>
      <c r="E14">
        <f t="shared" si="2"/>
        <v>4.0640000000000001</v>
      </c>
      <c r="F14">
        <f t="shared" si="3"/>
        <v>8.0424771931898717E-2</v>
      </c>
      <c r="G14">
        <f t="shared" si="4"/>
        <v>-2.8001957246639509E-3</v>
      </c>
    </row>
    <row r="15" spans="1:7" x14ac:dyDescent="0.25">
      <c r="A15">
        <v>0.2</v>
      </c>
      <c r="B15">
        <v>-286</v>
      </c>
      <c r="C15">
        <f t="shared" si="0"/>
        <v>0.20290286196925611</v>
      </c>
      <c r="D15">
        <f t="shared" si="1"/>
        <v>-2.9028619692560986E-3</v>
      </c>
      <c r="E15">
        <f t="shared" si="2"/>
        <v>5.08</v>
      </c>
      <c r="F15">
        <f t="shared" si="3"/>
        <v>0.1005309649148734</v>
      </c>
      <c r="G15">
        <f t="shared" si="4"/>
        <v>-3.7062094377568653E-3</v>
      </c>
    </row>
    <row r="16" spans="1:7" x14ac:dyDescent="0.25">
      <c r="A16">
        <v>0.24</v>
      </c>
      <c r="B16">
        <v>-269.60000000000002</v>
      </c>
      <c r="C16">
        <f t="shared" si="0"/>
        <v>0.24171901960966746</v>
      </c>
      <c r="D16">
        <f t="shared" si="1"/>
        <v>-1.7190196096674715E-3</v>
      </c>
      <c r="E16">
        <f t="shared" si="2"/>
        <v>6.0959999999999992</v>
      </c>
      <c r="F16">
        <f t="shared" si="3"/>
        <v>0.12063715789784807</v>
      </c>
      <c r="G16">
        <f t="shared" si="4"/>
        <v>-2.1947466908567412E-3</v>
      </c>
    </row>
    <row r="17" spans="1:7" x14ac:dyDescent="0.25">
      <c r="A17">
        <v>0.28000000000000003</v>
      </c>
      <c r="B17">
        <v>-253.4</v>
      </c>
      <c r="C17">
        <f t="shared" si="0"/>
        <v>0.28006180947397641</v>
      </c>
      <c r="D17">
        <f t="shared" si="1"/>
        <v>-6.1809473976381923E-5</v>
      </c>
      <c r="E17">
        <f t="shared" si="2"/>
        <v>7.1120000000000001</v>
      </c>
      <c r="F17">
        <f t="shared" si="3"/>
        <v>0.14074335088082277</v>
      </c>
      <c r="G17">
        <f t="shared" si="4"/>
        <v>-7.8914828958525667E-5</v>
      </c>
    </row>
    <row r="18" spans="1:7" x14ac:dyDescent="0.25">
      <c r="A18">
        <v>0.32</v>
      </c>
      <c r="B18">
        <v>-236.9</v>
      </c>
      <c r="C18">
        <f t="shared" si="0"/>
        <v>0.31911465100243919</v>
      </c>
      <c r="D18">
        <f t="shared" si="1"/>
        <v>8.8534899756081975E-4</v>
      </c>
      <c r="E18">
        <f t="shared" si="2"/>
        <v>8.1280000000000001</v>
      </c>
      <c r="F18">
        <f t="shared" si="3"/>
        <v>0.16084954386379743</v>
      </c>
      <c r="G18">
        <f t="shared" si="4"/>
        <v>1.1303633604423048E-3</v>
      </c>
    </row>
    <row r="19" spans="1:7" x14ac:dyDescent="0.25">
      <c r="A19">
        <v>0.36</v>
      </c>
      <c r="B19">
        <v>-220.4</v>
      </c>
      <c r="C19">
        <f t="shared" si="0"/>
        <v>0.35816749253090197</v>
      </c>
      <c r="D19">
        <f t="shared" si="1"/>
        <v>1.8325074690980214E-3</v>
      </c>
      <c r="E19">
        <f t="shared" si="2"/>
        <v>9.1439999999999984</v>
      </c>
      <c r="F19">
        <f t="shared" si="3"/>
        <v>0.1809557368467721</v>
      </c>
      <c r="G19">
        <f t="shared" si="4"/>
        <v>2.3396415498431349E-3</v>
      </c>
    </row>
    <row r="20" spans="1:7" x14ac:dyDescent="0.25">
      <c r="A20">
        <v>0.4</v>
      </c>
      <c r="B20">
        <v>-203.6</v>
      </c>
      <c r="C20">
        <f t="shared" si="0"/>
        <v>0.39793038572351858</v>
      </c>
      <c r="D20">
        <f t="shared" si="1"/>
        <v>2.0696142764814462E-3</v>
      </c>
      <c r="E20">
        <f t="shared" si="2"/>
        <v>10.16</v>
      </c>
      <c r="F20">
        <f t="shared" si="3"/>
        <v>0.2010619298297468</v>
      </c>
      <c r="G20">
        <f t="shared" si="4"/>
        <v>2.6423660667467225E-3</v>
      </c>
    </row>
    <row r="21" spans="1:7" x14ac:dyDescent="0.25">
      <c r="A21">
        <v>0.44</v>
      </c>
      <c r="B21">
        <v>-186.1</v>
      </c>
      <c r="C21">
        <f t="shared" si="0"/>
        <v>0.43935006613249422</v>
      </c>
      <c r="D21">
        <f t="shared" si="1"/>
        <v>6.4993386750578086E-4</v>
      </c>
      <c r="E21">
        <f t="shared" si="2"/>
        <v>11.176</v>
      </c>
      <c r="F21">
        <f t="shared" si="3"/>
        <v>0.22116812281272147</v>
      </c>
      <c r="G21">
        <f t="shared" si="4"/>
        <v>8.2979868115638767E-4</v>
      </c>
    </row>
    <row r="22" spans="1:7" x14ac:dyDescent="0.25">
      <c r="A22">
        <v>0.48</v>
      </c>
      <c r="B22">
        <v>-168.7</v>
      </c>
      <c r="C22">
        <f t="shared" si="0"/>
        <v>0.48053306265341855</v>
      </c>
      <c r="D22">
        <f t="shared" si="1"/>
        <v>-5.3306265341857006E-4</v>
      </c>
      <c r="E22">
        <f t="shared" si="2"/>
        <v>12.191999999999998</v>
      </c>
      <c r="F22">
        <f t="shared" si="3"/>
        <v>0.24127431579569614</v>
      </c>
      <c r="G22">
        <f t="shared" si="4"/>
        <v>-6.8058414693479509E-4</v>
      </c>
    </row>
    <row r="23" spans="1:7" x14ac:dyDescent="0.25">
      <c r="A23">
        <v>0.52</v>
      </c>
      <c r="B23">
        <v>-151.69999999999999</v>
      </c>
      <c r="C23">
        <f t="shared" si="0"/>
        <v>0.52076932362213779</v>
      </c>
      <c r="D23">
        <f t="shared" si="1"/>
        <v>-7.6932362213777417E-4</v>
      </c>
      <c r="E23">
        <f t="shared" si="2"/>
        <v>13.208</v>
      </c>
      <c r="F23">
        <f t="shared" si="3"/>
        <v>0.26138050877867081</v>
      </c>
      <c r="G23">
        <f t="shared" si="4"/>
        <v>-9.8222874502951175E-4</v>
      </c>
    </row>
    <row r="24" spans="1:7" x14ac:dyDescent="0.25">
      <c r="A24">
        <v>0.56000000000000005</v>
      </c>
      <c r="B24">
        <v>-134.69999999999999</v>
      </c>
      <c r="C24">
        <f t="shared" si="0"/>
        <v>0.56100558459085703</v>
      </c>
      <c r="D24">
        <f t="shared" si="1"/>
        <v>-1.0055845908569783E-3</v>
      </c>
      <c r="E24">
        <f t="shared" si="2"/>
        <v>14.224</v>
      </c>
      <c r="F24">
        <f t="shared" si="3"/>
        <v>0.28148670176164553</v>
      </c>
      <c r="G24">
        <f t="shared" si="4"/>
        <v>-1.2838733431242285E-3</v>
      </c>
    </row>
    <row r="25" spans="1:7" x14ac:dyDescent="0.25">
      <c r="A25">
        <v>0.6</v>
      </c>
      <c r="B25">
        <v>-117.8</v>
      </c>
      <c r="C25">
        <f t="shared" si="0"/>
        <v>0.60100516167152485</v>
      </c>
      <c r="D25">
        <f t="shared" si="1"/>
        <v>-1.0051616715248679E-3</v>
      </c>
      <c r="E25">
        <f t="shared" si="2"/>
        <v>15.239999999999998</v>
      </c>
      <c r="F25">
        <f t="shared" si="3"/>
        <v>0.30159289474462014</v>
      </c>
      <c r="G25">
        <f t="shared" si="4"/>
        <v>-1.2833333837197934E-3</v>
      </c>
    </row>
    <row r="26" spans="1:7" x14ac:dyDescent="0.25">
      <c r="A26">
        <v>0.64</v>
      </c>
      <c r="B26">
        <v>-100.7</v>
      </c>
      <c r="C26">
        <f t="shared" si="0"/>
        <v>0.64147810652829529</v>
      </c>
      <c r="D26">
        <f t="shared" si="1"/>
        <v>-1.4781065282952754E-3</v>
      </c>
      <c r="E26">
        <f t="shared" si="2"/>
        <v>16.256</v>
      </c>
      <c r="F26">
        <f t="shared" si="3"/>
        <v>0.32169908772759487</v>
      </c>
      <c r="G26">
        <f t="shared" si="4"/>
        <v>-1.88716253931352E-3</v>
      </c>
    </row>
    <row r="27" spans="1:7" x14ac:dyDescent="0.25">
      <c r="A27">
        <v>0.68</v>
      </c>
      <c r="B27">
        <v>-83.6</v>
      </c>
      <c r="C27">
        <f t="shared" si="0"/>
        <v>0.68195105138506584</v>
      </c>
      <c r="D27">
        <f t="shared" si="1"/>
        <v>-1.951051385065794E-3</v>
      </c>
      <c r="E27">
        <f t="shared" si="2"/>
        <v>17.272000000000002</v>
      </c>
      <c r="F27">
        <f t="shared" si="3"/>
        <v>0.34180528071056954</v>
      </c>
      <c r="G27">
        <f t="shared" si="4"/>
        <v>-2.4909916949073887E-3</v>
      </c>
    </row>
    <row r="28" spans="1:7" x14ac:dyDescent="0.25">
      <c r="A28">
        <v>0.72</v>
      </c>
      <c r="B28">
        <v>-66.400000000000006</v>
      </c>
      <c r="C28">
        <f t="shared" si="0"/>
        <v>0.7226606801298876</v>
      </c>
      <c r="D28">
        <f t="shared" si="1"/>
        <v>-2.660680129887627E-3</v>
      </c>
      <c r="E28">
        <f t="shared" si="2"/>
        <v>18.287999999999997</v>
      </c>
      <c r="F28">
        <f t="shared" si="3"/>
        <v>0.36191147369354421</v>
      </c>
      <c r="G28">
        <f t="shared" si="4"/>
        <v>-3.3970054080004093E-3</v>
      </c>
    </row>
    <row r="29" spans="1:7" x14ac:dyDescent="0.25">
      <c r="A29">
        <v>0.76</v>
      </c>
      <c r="B29">
        <v>-49.5</v>
      </c>
      <c r="C29">
        <f t="shared" si="0"/>
        <v>0.76266025721055553</v>
      </c>
      <c r="D29">
        <f t="shared" si="1"/>
        <v>-2.6602572105555167E-3</v>
      </c>
      <c r="E29">
        <f t="shared" si="2"/>
        <v>19.303999999999998</v>
      </c>
      <c r="F29">
        <f t="shared" si="3"/>
        <v>0.38201766667651887</v>
      </c>
      <c r="G29">
        <f t="shared" si="4"/>
        <v>-3.3964654485959742E-3</v>
      </c>
    </row>
    <row r="30" spans="1:7" x14ac:dyDescent="0.25">
      <c r="A30">
        <v>0.8</v>
      </c>
      <c r="B30">
        <v>-32.799999999999997</v>
      </c>
      <c r="C30">
        <f t="shared" si="0"/>
        <v>0.80218646651512082</v>
      </c>
      <c r="D30">
        <f t="shared" si="1"/>
        <v>-2.1864665151207774E-3</v>
      </c>
      <c r="E30">
        <f t="shared" si="2"/>
        <v>20.32</v>
      </c>
      <c r="F30">
        <f t="shared" si="3"/>
        <v>0.4021238596594936</v>
      </c>
      <c r="G30">
        <f t="shared" si="4"/>
        <v>-2.7915563741932352E-3</v>
      </c>
    </row>
    <row r="31" spans="1:7" x14ac:dyDescent="0.25">
      <c r="A31">
        <v>0.84</v>
      </c>
      <c r="B31">
        <v>-16.600000000000001</v>
      </c>
      <c r="C31">
        <f t="shared" si="0"/>
        <v>0.84052925637942966</v>
      </c>
      <c r="D31">
        <f t="shared" si="1"/>
        <v>-5.2925637942968784E-4</v>
      </c>
      <c r="E31">
        <f t="shared" si="2"/>
        <v>21.335999999999999</v>
      </c>
      <c r="F31">
        <f t="shared" si="3"/>
        <v>0.42223005264246821</v>
      </c>
      <c r="G31">
        <f t="shared" si="4"/>
        <v>-6.7572451229501961E-4</v>
      </c>
    </row>
    <row r="32" spans="1:7" x14ac:dyDescent="0.25">
      <c r="A32">
        <v>0.88</v>
      </c>
      <c r="B32">
        <v>-0.4</v>
      </c>
      <c r="C32">
        <f t="shared" si="0"/>
        <v>0.8788720462437386</v>
      </c>
      <c r="D32">
        <f t="shared" si="1"/>
        <v>1.1279537562614017E-3</v>
      </c>
      <c r="E32">
        <f t="shared" si="2"/>
        <v>22.352</v>
      </c>
      <c r="F32">
        <f t="shared" si="3"/>
        <v>0.44233624562544294</v>
      </c>
      <c r="G32">
        <f t="shared" si="4"/>
        <v>1.4401073496031957E-3</v>
      </c>
    </row>
    <row r="33" spans="1:7" x14ac:dyDescent="0.25">
      <c r="A33">
        <v>0.92</v>
      </c>
      <c r="B33">
        <v>15.5</v>
      </c>
      <c r="C33">
        <f t="shared" si="0"/>
        <v>0.91650478444389361</v>
      </c>
      <c r="D33">
        <f t="shared" si="1"/>
        <v>3.4952155561064346E-3</v>
      </c>
      <c r="E33">
        <f t="shared" si="2"/>
        <v>23.367999999999999</v>
      </c>
      <c r="F33">
        <f t="shared" si="3"/>
        <v>0.46244243860841761</v>
      </c>
      <c r="G33">
        <f t="shared" si="4"/>
        <v>4.4624928839988674E-3</v>
      </c>
    </row>
    <row r="34" spans="1:7" x14ac:dyDescent="0.25">
      <c r="A34">
        <v>0.96</v>
      </c>
      <c r="B34">
        <v>31.8</v>
      </c>
      <c r="C34">
        <f t="shared" si="0"/>
        <v>0.95508425819625375</v>
      </c>
      <c r="D34">
        <f t="shared" si="1"/>
        <v>4.9157418037462097E-3</v>
      </c>
      <c r="E34">
        <f t="shared" si="2"/>
        <v>24.383999999999997</v>
      </c>
      <c r="F34">
        <f t="shared" si="3"/>
        <v>0.48254863159139227</v>
      </c>
      <c r="G34">
        <f t="shared" si="4"/>
        <v>6.2761401883979304E-3</v>
      </c>
    </row>
    <row r="35" spans="1:7" x14ac:dyDescent="0.25">
      <c r="A35">
        <v>1</v>
      </c>
      <c r="B35">
        <v>48.4</v>
      </c>
      <c r="C35">
        <f t="shared" si="0"/>
        <v>0.99437378361276785</v>
      </c>
      <c r="D35">
        <f t="shared" si="1"/>
        <v>5.6262163872321524E-3</v>
      </c>
      <c r="E35">
        <f t="shared" si="2"/>
        <v>25.4</v>
      </c>
      <c r="F35">
        <f t="shared" si="3"/>
        <v>0.50265482457436694</v>
      </c>
      <c r="G35">
        <f t="shared" si="4"/>
        <v>7.1832338202996796E-3</v>
      </c>
    </row>
    <row r="36" spans="1:7" x14ac:dyDescent="0.25">
      <c r="A36">
        <v>1.04</v>
      </c>
      <c r="B36">
        <v>65.5</v>
      </c>
      <c r="C36">
        <f t="shared" si="0"/>
        <v>1.0348467284695384</v>
      </c>
      <c r="D36">
        <f t="shared" si="1"/>
        <v>5.1532715304616339E-3</v>
      </c>
      <c r="E36">
        <f t="shared" si="2"/>
        <v>26.416</v>
      </c>
      <c r="F36">
        <f t="shared" si="3"/>
        <v>0.52276101755734161</v>
      </c>
      <c r="G36">
        <f t="shared" si="4"/>
        <v>6.5794046647058109E-3</v>
      </c>
    </row>
    <row r="37" spans="1:7" x14ac:dyDescent="0.25">
      <c r="A37">
        <v>1.08</v>
      </c>
      <c r="B37">
        <v>82.9</v>
      </c>
      <c r="C37">
        <f t="shared" si="0"/>
        <v>1.0760297249904627</v>
      </c>
      <c r="D37">
        <f t="shared" si="1"/>
        <v>3.970275009537394E-3</v>
      </c>
      <c r="E37">
        <f t="shared" si="2"/>
        <v>27.431999999999999</v>
      </c>
      <c r="F37">
        <f t="shared" si="3"/>
        <v>0.54286721054031628</v>
      </c>
      <c r="G37">
        <f t="shared" si="4"/>
        <v>5.0690218366147696E-3</v>
      </c>
    </row>
    <row r="38" spans="1:7" x14ac:dyDescent="0.25">
      <c r="A38">
        <v>1.1200000000000001</v>
      </c>
      <c r="B38">
        <v>100.2</v>
      </c>
      <c r="C38">
        <f t="shared" si="0"/>
        <v>1.1169760376233357</v>
      </c>
      <c r="D38">
        <f t="shared" si="1"/>
        <v>3.0239623766643575E-3</v>
      </c>
      <c r="E38">
        <f t="shared" si="2"/>
        <v>28.448</v>
      </c>
      <c r="F38">
        <f t="shared" si="3"/>
        <v>0.56297340352329106</v>
      </c>
      <c r="G38">
        <f t="shared" si="4"/>
        <v>3.8608235660227393E-3</v>
      </c>
    </row>
    <row r="39" spans="1:7" x14ac:dyDescent="0.25">
      <c r="A39">
        <v>1.1599999999999999</v>
      </c>
      <c r="B39">
        <v>117.6</v>
      </c>
      <c r="C39">
        <f t="shared" si="0"/>
        <v>1.15815903414426</v>
      </c>
      <c r="D39">
        <f t="shared" si="1"/>
        <v>1.8409658557398956E-3</v>
      </c>
      <c r="E39">
        <f t="shared" si="2"/>
        <v>29.463999999999995</v>
      </c>
      <c r="F39">
        <f t="shared" si="3"/>
        <v>0.58307959650626562</v>
      </c>
      <c r="G39">
        <f t="shared" si="4"/>
        <v>2.3504407379314148E-3</v>
      </c>
    </row>
    <row r="40" spans="1:7" x14ac:dyDescent="0.25">
      <c r="A40">
        <v>1.2</v>
      </c>
      <c r="B40">
        <v>134.5</v>
      </c>
      <c r="C40">
        <f t="shared" si="0"/>
        <v>1.1981586112249281</v>
      </c>
      <c r="D40">
        <f t="shared" si="1"/>
        <v>1.8413887750718949E-3</v>
      </c>
      <c r="E40">
        <f t="shared" si="2"/>
        <v>30.479999999999997</v>
      </c>
      <c r="F40">
        <f t="shared" si="3"/>
        <v>0.60318578948924029</v>
      </c>
      <c r="G40">
        <f t="shared" si="4"/>
        <v>2.3509806973357082E-3</v>
      </c>
    </row>
    <row r="41" spans="1:7" x14ac:dyDescent="0.25">
      <c r="A41">
        <v>1.24</v>
      </c>
      <c r="B41">
        <v>151.69999999999999</v>
      </c>
      <c r="C41">
        <f t="shared" si="0"/>
        <v>1.2388682399697497</v>
      </c>
      <c r="D41">
        <f t="shared" si="1"/>
        <v>1.1317600302502839E-3</v>
      </c>
      <c r="E41">
        <f t="shared" si="2"/>
        <v>31.495999999999999</v>
      </c>
      <c r="F41">
        <f t="shared" si="3"/>
        <v>0.62329198247221496</v>
      </c>
      <c r="G41">
        <f t="shared" si="4"/>
        <v>1.4449669842429712E-3</v>
      </c>
    </row>
    <row r="42" spans="1:7" x14ac:dyDescent="0.25">
      <c r="A42">
        <v>1.28</v>
      </c>
      <c r="B42">
        <v>169</v>
      </c>
      <c r="C42">
        <f t="shared" si="0"/>
        <v>1.2798145526026228</v>
      </c>
      <c r="D42">
        <f t="shared" si="1"/>
        <v>1.8544739737724747E-4</v>
      </c>
      <c r="E42">
        <f t="shared" si="2"/>
        <v>32.512</v>
      </c>
      <c r="F42">
        <f t="shared" si="3"/>
        <v>0.64339817545518974</v>
      </c>
      <c r="G42">
        <f t="shared" si="4"/>
        <v>2.3676871365094045E-4</v>
      </c>
    </row>
    <row r="43" spans="1:7" x14ac:dyDescent="0.25">
      <c r="A43">
        <v>1.32</v>
      </c>
      <c r="B43">
        <v>186.9</v>
      </c>
      <c r="C43">
        <f t="shared" si="0"/>
        <v>1.3221809685638037</v>
      </c>
      <c r="D43">
        <f t="shared" si="1"/>
        <v>-2.1809685638036758E-3</v>
      </c>
      <c r="E43">
        <f t="shared" si="2"/>
        <v>33.527999999999999</v>
      </c>
      <c r="F43">
        <f t="shared" si="3"/>
        <v>0.6635043684381644</v>
      </c>
      <c r="G43">
        <f t="shared" si="4"/>
        <v>-2.7845369019360022E-3</v>
      </c>
    </row>
    <row r="44" spans="1:7" x14ac:dyDescent="0.25">
      <c r="A44">
        <v>1.36</v>
      </c>
      <c r="B44">
        <v>204.2</v>
      </c>
      <c r="C44">
        <f t="shared" si="0"/>
        <v>1.3631272811966766</v>
      </c>
      <c r="D44">
        <f t="shared" si="1"/>
        <v>-3.1272811966764902E-3</v>
      </c>
      <c r="E44">
        <f t="shared" si="2"/>
        <v>34.544000000000004</v>
      </c>
      <c r="F44">
        <f t="shared" si="3"/>
        <v>0.68361056142113907</v>
      </c>
      <c r="G44">
        <f t="shared" si="4"/>
        <v>-3.9927351725277489E-3</v>
      </c>
    </row>
    <row r="45" spans="1:7" x14ac:dyDescent="0.25">
      <c r="A45">
        <v>1.4</v>
      </c>
      <c r="B45">
        <v>220.9</v>
      </c>
      <c r="C45">
        <f t="shared" si="0"/>
        <v>1.402653490501242</v>
      </c>
      <c r="D45">
        <f t="shared" si="1"/>
        <v>-2.653490501242084E-3</v>
      </c>
      <c r="E45">
        <f t="shared" si="2"/>
        <v>35.559999999999995</v>
      </c>
      <c r="F45">
        <f t="shared" si="3"/>
        <v>0.70371675440411363</v>
      </c>
      <c r="G45">
        <f t="shared" si="4"/>
        <v>-3.3878260981254353E-3</v>
      </c>
    </row>
    <row r="46" spans="1:7" x14ac:dyDescent="0.25">
      <c r="A46">
        <v>1.44</v>
      </c>
      <c r="B46">
        <v>237.7</v>
      </c>
      <c r="C46">
        <f t="shared" si="0"/>
        <v>1.4424163836938586</v>
      </c>
      <c r="D46">
        <f t="shared" si="1"/>
        <v>-2.4163836938586591E-3</v>
      </c>
      <c r="E46">
        <f t="shared" si="2"/>
        <v>36.575999999999993</v>
      </c>
      <c r="F46">
        <f t="shared" si="3"/>
        <v>0.72382294738708841</v>
      </c>
      <c r="G46">
        <f t="shared" si="4"/>
        <v>-3.0851015812218482E-3</v>
      </c>
    </row>
    <row r="47" spans="1:7" x14ac:dyDescent="0.25">
      <c r="A47">
        <v>1.48</v>
      </c>
      <c r="B47">
        <v>254.1</v>
      </c>
      <c r="C47">
        <f t="shared" si="0"/>
        <v>1.4812325413342702</v>
      </c>
      <c r="D47">
        <f t="shared" si="1"/>
        <v>-1.2325413342701985E-3</v>
      </c>
      <c r="E47">
        <f t="shared" si="2"/>
        <v>37.591999999999999</v>
      </c>
      <c r="F47">
        <f t="shared" si="3"/>
        <v>0.74392914037006308</v>
      </c>
      <c r="G47">
        <f t="shared" si="4"/>
        <v>-1.5736388343219367E-3</v>
      </c>
    </row>
    <row r="48" spans="1:7" x14ac:dyDescent="0.25">
      <c r="A48">
        <v>1.52</v>
      </c>
      <c r="B48">
        <v>270.60000000000002</v>
      </c>
      <c r="C48">
        <f t="shared" si="0"/>
        <v>1.520285382862733</v>
      </c>
      <c r="D48">
        <f t="shared" si="1"/>
        <v>-2.8538286273294133E-4</v>
      </c>
      <c r="E48">
        <f t="shared" si="2"/>
        <v>38.607999999999997</v>
      </c>
      <c r="F48">
        <f t="shared" si="3"/>
        <v>0.76403533335303775</v>
      </c>
      <c r="G48">
        <f t="shared" si="4"/>
        <v>-3.6436064492103545E-4</v>
      </c>
    </row>
    <row r="49" spans="1:7" x14ac:dyDescent="0.25">
      <c r="A49">
        <v>1.56</v>
      </c>
      <c r="B49">
        <v>287.10000000000002</v>
      </c>
      <c r="C49">
        <f t="shared" si="0"/>
        <v>1.5593382243911957</v>
      </c>
      <c r="D49">
        <f t="shared" si="1"/>
        <v>6.6177560880431585E-4</v>
      </c>
      <c r="E49">
        <f t="shared" si="2"/>
        <v>39.624000000000002</v>
      </c>
      <c r="F49">
        <f t="shared" si="3"/>
        <v>0.78414152633601242</v>
      </c>
      <c r="G49">
        <f t="shared" si="4"/>
        <v>8.4491754447986586E-4</v>
      </c>
    </row>
    <row r="50" spans="1:7" x14ac:dyDescent="0.25">
      <c r="A50">
        <v>1.6</v>
      </c>
      <c r="B50">
        <v>303.7</v>
      </c>
      <c r="C50">
        <f t="shared" si="0"/>
        <v>1.5986277498077097</v>
      </c>
      <c r="D50">
        <f t="shared" si="1"/>
        <v>1.3722501922903696E-3</v>
      </c>
      <c r="E50">
        <f t="shared" si="2"/>
        <v>40.64</v>
      </c>
      <c r="F50">
        <f t="shared" si="3"/>
        <v>0.8042477193189872</v>
      </c>
      <c r="G50">
        <f t="shared" si="4"/>
        <v>1.752011176381757E-3</v>
      </c>
    </row>
    <row r="51" spans="1:7" x14ac:dyDescent="0.25">
      <c r="A51">
        <v>1.64</v>
      </c>
      <c r="B51">
        <v>320.8</v>
      </c>
      <c r="C51">
        <f t="shared" si="0"/>
        <v>1.6391006946644802</v>
      </c>
      <c r="D51">
        <f t="shared" si="1"/>
        <v>8.9930533551974001E-4</v>
      </c>
      <c r="E51">
        <f t="shared" si="2"/>
        <v>41.655999999999992</v>
      </c>
      <c r="F51">
        <f t="shared" si="3"/>
        <v>0.82435391230196176</v>
      </c>
      <c r="G51">
        <f t="shared" si="4"/>
        <v>1.1481820207877465E-3</v>
      </c>
    </row>
    <row r="52" spans="1:7" x14ac:dyDescent="0.25">
      <c r="A52">
        <v>1.68</v>
      </c>
      <c r="B52">
        <v>338</v>
      </c>
      <c r="C52">
        <f t="shared" si="0"/>
        <v>1.6798103234093018</v>
      </c>
      <c r="D52">
        <f t="shared" si="1"/>
        <v>1.8967659069812903E-4</v>
      </c>
      <c r="E52">
        <f t="shared" si="2"/>
        <v>42.671999999999997</v>
      </c>
      <c r="F52">
        <f t="shared" si="3"/>
        <v>0.84446010528493642</v>
      </c>
      <c r="G52">
        <f t="shared" si="4"/>
        <v>2.4216830769500941E-4</v>
      </c>
    </row>
    <row r="53" spans="1:7" x14ac:dyDescent="0.25">
      <c r="A53">
        <v>1.72</v>
      </c>
      <c r="B53">
        <v>355.8</v>
      </c>
      <c r="C53">
        <f t="shared" si="0"/>
        <v>1.7219400554824316</v>
      </c>
      <c r="D53">
        <f t="shared" si="1"/>
        <v>-1.9400554824315908E-3</v>
      </c>
      <c r="E53">
        <f t="shared" si="2"/>
        <v>43.687999999999995</v>
      </c>
      <c r="F53">
        <f t="shared" si="3"/>
        <v>0.86456629826791109</v>
      </c>
      <c r="G53">
        <f t="shared" si="4"/>
        <v>-2.4769527503929229E-3</v>
      </c>
    </row>
    <row r="54" spans="1:7" x14ac:dyDescent="0.25">
      <c r="A54">
        <v>1.76</v>
      </c>
      <c r="B54">
        <v>374</v>
      </c>
      <c r="C54">
        <f t="shared" si="0"/>
        <v>1.7650165231077661</v>
      </c>
      <c r="D54">
        <f t="shared" si="1"/>
        <v>-5.0165231077661243E-3</v>
      </c>
      <c r="E54">
        <f t="shared" si="2"/>
        <v>44.704000000000001</v>
      </c>
      <c r="F54">
        <f t="shared" si="3"/>
        <v>0.88467249125088587</v>
      </c>
      <c r="G54">
        <f t="shared" si="4"/>
        <v>-6.4048120384768963E-3</v>
      </c>
    </row>
    <row r="55" spans="1:7" x14ac:dyDescent="0.25">
      <c r="A55">
        <v>1.8</v>
      </c>
      <c r="B55">
        <v>392.7</v>
      </c>
      <c r="C55">
        <f t="shared" si="0"/>
        <v>1.8092764101733572</v>
      </c>
      <c r="D55">
        <f t="shared" si="1"/>
        <v>-9.2764101733571191E-3</v>
      </c>
      <c r="E55">
        <f t="shared" si="2"/>
        <v>45.72</v>
      </c>
      <c r="F55">
        <f t="shared" si="3"/>
        <v>0.90477868423386054</v>
      </c>
      <c r="G55">
        <f t="shared" si="4"/>
        <v>-1.1843594114056487E-2</v>
      </c>
    </row>
    <row r="56" spans="1:7" x14ac:dyDescent="0.25">
      <c r="A56">
        <v>1.84</v>
      </c>
      <c r="B56">
        <v>411.5</v>
      </c>
      <c r="C56">
        <f t="shared" si="0"/>
        <v>1.8537729811269996</v>
      </c>
      <c r="D56">
        <f t="shared" si="1"/>
        <v>-1.3772981126999539E-2</v>
      </c>
      <c r="E56">
        <f t="shared" si="2"/>
        <v>46.735999999999997</v>
      </c>
      <c r="F56">
        <f t="shared" si="3"/>
        <v>0.92488487721683521</v>
      </c>
      <c r="G56">
        <f t="shared" si="4"/>
        <v>-1.758456074713537E-2</v>
      </c>
    </row>
    <row r="57" spans="1:7" x14ac:dyDescent="0.25">
      <c r="A57">
        <v>1.88</v>
      </c>
      <c r="B57">
        <v>429.2</v>
      </c>
      <c r="C57">
        <f t="shared" si="0"/>
        <v>1.8956660293120777</v>
      </c>
      <c r="D57">
        <f t="shared" si="1"/>
        <v>-1.5666029312077834E-2</v>
      </c>
      <c r="E57">
        <f t="shared" si="2"/>
        <v>47.751999999999995</v>
      </c>
      <c r="F57">
        <f t="shared" si="3"/>
        <v>0.94499107019980977</v>
      </c>
      <c r="G57">
        <f t="shared" si="4"/>
        <v>-2.0001497247724011E-2</v>
      </c>
    </row>
    <row r="58" spans="1:7" x14ac:dyDescent="0.25">
      <c r="A58">
        <v>1.92</v>
      </c>
      <c r="B58">
        <v>445.9</v>
      </c>
      <c r="C58">
        <f t="shared" si="0"/>
        <v>1.9351922386166431</v>
      </c>
      <c r="D58">
        <f t="shared" si="1"/>
        <v>-1.5192238616643206E-2</v>
      </c>
      <c r="E58">
        <f t="shared" si="2"/>
        <v>48.767999999999994</v>
      </c>
      <c r="F58">
        <f t="shared" si="3"/>
        <v>0.96509726318278455</v>
      </c>
      <c r="G58">
        <f t="shared" si="4"/>
        <v>-1.9396588173321412E-2</v>
      </c>
    </row>
    <row r="59" spans="1:7" x14ac:dyDescent="0.25">
      <c r="A59">
        <v>1.96</v>
      </c>
      <c r="B59">
        <v>459.8</v>
      </c>
      <c r="C59">
        <f t="shared" si="0"/>
        <v>1.9680912990557724</v>
      </c>
      <c r="D59">
        <f t="shared" si="1"/>
        <v>-8.0912990557724385E-3</v>
      </c>
      <c r="E59">
        <f t="shared" si="2"/>
        <v>49.783999999999999</v>
      </c>
      <c r="F59">
        <f t="shared" si="3"/>
        <v>0.98520345616575922</v>
      </c>
      <c r="G59">
        <f t="shared" si="4"/>
        <v>-1.0330511488943411E-2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D31"/>
  <sheetViews>
    <sheetView workbookViewId="0">
      <selection activeCell="A11" sqref="A11:D31"/>
    </sheetView>
  </sheetViews>
  <sheetFormatPr defaultRowHeight="15" x14ac:dyDescent="0.25"/>
  <sheetData>
    <row r="11" spans="1:4" x14ac:dyDescent="0.25">
      <c r="A11">
        <v>0</v>
      </c>
      <c r="B11">
        <v>165</v>
      </c>
      <c r="C11">
        <f>(45810-A11)/45810*1.9</f>
        <v>1.9</v>
      </c>
      <c r="D11">
        <f>B11/45810*1024</f>
        <v>3.688277668631303</v>
      </c>
    </row>
    <row r="12" spans="1:4" x14ac:dyDescent="0.25">
      <c r="A12">
        <v>2290.5</v>
      </c>
      <c r="B12">
        <v>127</v>
      </c>
      <c r="C12">
        <f t="shared" ref="C12:C31" si="0">(45810-A12)/45810*1.9</f>
        <v>1.8049999999999999</v>
      </c>
      <c r="D12">
        <f t="shared" ref="D12:D25" si="1">B12/45810*1024</f>
        <v>2.8388561449465182</v>
      </c>
    </row>
    <row r="13" spans="1:4" x14ac:dyDescent="0.25">
      <c r="A13">
        <v>4581</v>
      </c>
      <c r="B13">
        <v>-14</v>
      </c>
      <c r="C13">
        <f t="shared" si="0"/>
        <v>1.71</v>
      </c>
      <c r="D13">
        <f t="shared" si="1"/>
        <v>-0.31294477188386816</v>
      </c>
    </row>
    <row r="14" spans="1:4" x14ac:dyDescent="0.25">
      <c r="A14">
        <v>6871.5</v>
      </c>
      <c r="B14">
        <v>-36</v>
      </c>
      <c r="C14">
        <f t="shared" si="0"/>
        <v>1.615</v>
      </c>
      <c r="D14">
        <f t="shared" si="1"/>
        <v>-0.80471512770137521</v>
      </c>
    </row>
    <row r="15" spans="1:4" x14ac:dyDescent="0.25">
      <c r="A15">
        <v>9162</v>
      </c>
      <c r="B15">
        <v>0</v>
      </c>
      <c r="C15">
        <f t="shared" si="0"/>
        <v>1.52</v>
      </c>
      <c r="D15">
        <f t="shared" si="1"/>
        <v>0</v>
      </c>
    </row>
    <row r="16" spans="1:4" x14ac:dyDescent="0.25">
      <c r="A16">
        <v>11452.5</v>
      </c>
      <c r="B16">
        <v>-32</v>
      </c>
      <c r="C16">
        <f t="shared" si="0"/>
        <v>1.4249999999999998</v>
      </c>
      <c r="D16">
        <f t="shared" si="1"/>
        <v>-0.71530233573455582</v>
      </c>
    </row>
    <row r="17" spans="1:4" x14ac:dyDescent="0.25">
      <c r="A17">
        <v>13743</v>
      </c>
      <c r="B17">
        <v>-63</v>
      </c>
      <c r="C17">
        <f t="shared" si="0"/>
        <v>1.3299999999999998</v>
      </c>
      <c r="D17">
        <f t="shared" si="1"/>
        <v>-1.4082514734774068</v>
      </c>
    </row>
    <row r="18" spans="1:4" x14ac:dyDescent="0.25">
      <c r="A18">
        <v>16033.5</v>
      </c>
      <c r="B18">
        <v>1</v>
      </c>
      <c r="C18">
        <f t="shared" si="0"/>
        <v>1.2349999999999999</v>
      </c>
      <c r="D18">
        <f t="shared" si="1"/>
        <v>2.2353197991704869E-2</v>
      </c>
    </row>
    <row r="19" spans="1:4" x14ac:dyDescent="0.25">
      <c r="A19">
        <v>18324</v>
      </c>
      <c r="B19">
        <v>54</v>
      </c>
      <c r="C19">
        <f t="shared" si="0"/>
        <v>1.1399999999999999</v>
      </c>
      <c r="D19">
        <f t="shared" si="1"/>
        <v>1.2070726915520629</v>
      </c>
    </row>
    <row r="20" spans="1:4" x14ac:dyDescent="0.25">
      <c r="A20">
        <v>20614.5</v>
      </c>
      <c r="B20">
        <v>-45</v>
      </c>
      <c r="C20">
        <f t="shared" si="0"/>
        <v>1.0449999999999999</v>
      </c>
      <c r="D20">
        <f t="shared" si="1"/>
        <v>-1.005893909626719</v>
      </c>
    </row>
    <row r="21" spans="1:4" x14ac:dyDescent="0.25">
      <c r="A21">
        <v>22905</v>
      </c>
      <c r="B21">
        <v>-109</v>
      </c>
      <c r="C21">
        <f t="shared" si="0"/>
        <v>0.95</v>
      </c>
      <c r="D21">
        <f t="shared" si="1"/>
        <v>-2.4364985810958304</v>
      </c>
    </row>
    <row r="22" spans="1:4" x14ac:dyDescent="0.25">
      <c r="A22">
        <v>25195.5</v>
      </c>
      <c r="B22">
        <v>-81</v>
      </c>
      <c r="C22">
        <f t="shared" si="0"/>
        <v>0.85499999999999998</v>
      </c>
      <c r="D22">
        <f t="shared" si="1"/>
        <v>-1.8106090373280943</v>
      </c>
    </row>
    <row r="23" spans="1:4" x14ac:dyDescent="0.25">
      <c r="A23">
        <v>27486</v>
      </c>
      <c r="B23">
        <v>-74</v>
      </c>
      <c r="C23">
        <f t="shared" si="0"/>
        <v>0.76</v>
      </c>
      <c r="D23">
        <f t="shared" si="1"/>
        <v>-1.6541366513861602</v>
      </c>
    </row>
    <row r="24" spans="1:4" x14ac:dyDescent="0.25">
      <c r="A24">
        <v>29776.5</v>
      </c>
      <c r="B24">
        <v>-129</v>
      </c>
      <c r="C24">
        <f t="shared" si="0"/>
        <v>0.66499999999999992</v>
      </c>
      <c r="D24">
        <f t="shared" si="1"/>
        <v>-2.8835625409299279</v>
      </c>
    </row>
    <row r="25" spans="1:4" x14ac:dyDescent="0.25">
      <c r="A25">
        <v>32067</v>
      </c>
      <c r="B25">
        <v>-124</v>
      </c>
      <c r="C25">
        <f t="shared" si="0"/>
        <v>0.56999999999999995</v>
      </c>
      <c r="D25">
        <f t="shared" si="1"/>
        <v>-2.7717965509714038</v>
      </c>
    </row>
    <row r="26" spans="1:4" x14ac:dyDescent="0.25">
      <c r="A26">
        <v>34357.5</v>
      </c>
      <c r="B26">
        <v>29</v>
      </c>
      <c r="C26">
        <f t="shared" si="0"/>
        <v>0.47499999999999998</v>
      </c>
      <c r="D26">
        <f>B26/45810*1024</f>
        <v>0.64824274175944119</v>
      </c>
    </row>
    <row r="27" spans="1:4" x14ac:dyDescent="0.25">
      <c r="A27">
        <v>36648</v>
      </c>
      <c r="B27">
        <v>25</v>
      </c>
      <c r="C27">
        <f t="shared" si="0"/>
        <v>0.38</v>
      </c>
      <c r="D27">
        <f>B27/45810*1024</f>
        <v>0.55882994979262168</v>
      </c>
    </row>
    <row r="28" spans="1:4" x14ac:dyDescent="0.25">
      <c r="A28">
        <v>38938.5</v>
      </c>
      <c r="B28">
        <v>2</v>
      </c>
      <c r="C28">
        <f t="shared" si="0"/>
        <v>0.28499999999999998</v>
      </c>
      <c r="D28">
        <f>B28/45810*1024</f>
        <v>4.4706395983409739E-2</v>
      </c>
    </row>
    <row r="29" spans="1:4" x14ac:dyDescent="0.25">
      <c r="A29">
        <v>41229</v>
      </c>
      <c r="B29">
        <v>34</v>
      </c>
      <c r="C29">
        <f t="shared" si="0"/>
        <v>0.19</v>
      </c>
      <c r="D29">
        <f>B29/45810*1024</f>
        <v>0.76000873171796546</v>
      </c>
    </row>
    <row r="30" spans="1:4" x14ac:dyDescent="0.25">
      <c r="A30">
        <v>43519.5</v>
      </c>
      <c r="B30">
        <v>87</v>
      </c>
      <c r="C30">
        <f t="shared" si="0"/>
        <v>9.5000000000000001E-2</v>
      </c>
      <c r="D30">
        <f>B30/45810*1024</f>
        <v>1.9447282252783236</v>
      </c>
    </row>
    <row r="31" spans="1:4" x14ac:dyDescent="0.25">
      <c r="A31">
        <v>45810</v>
      </c>
      <c r="B31">
        <v>183</v>
      </c>
      <c r="C31">
        <f t="shared" si="0"/>
        <v>0</v>
      </c>
      <c r="D31">
        <f>B31/45810*1024</f>
        <v>4.0906352324819908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Sheet5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2016-08-16T15:44:48Z</dcterms:created>
  <dcterms:modified xsi:type="dcterms:W3CDTF">2016-08-18T23:56:22Z</dcterms:modified>
</cp:coreProperties>
</file>