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9"/>
  </bookViews>
  <sheets>
    <sheet name="Sheet1" sheetId="1" r:id="rId1"/>
    <sheet name="Sheet2" sheetId="2" r:id="rId2"/>
    <sheet name="Sheet3" sheetId="3" r:id="rId3"/>
    <sheet name="Sheet3 (2)" sheetId="4" r:id="rId4"/>
    <sheet name="NoClog" sheetId="5" r:id="rId5"/>
    <sheet name="NoClogOverPressure" sheetId="6" r:id="rId6"/>
    <sheet name="RawWater" sheetId="7" r:id="rId7"/>
    <sheet name="RawWater (2)" sheetId="11" r:id="rId8"/>
    <sheet name="RawWaterOverP" sheetId="10" r:id="rId9"/>
    <sheet name="Sheet6" sheetId="8" r:id="rId10"/>
    <sheet name="Sheet7" sheetId="9" r:id="rId11"/>
  </sheets>
  <calcPr calcId="145621"/>
</workbook>
</file>

<file path=xl/calcChain.xml><?xml version="1.0" encoding="utf-8"?>
<calcChain xmlns="http://schemas.openxmlformats.org/spreadsheetml/2006/main">
  <c r="L59" i="11" l="1"/>
  <c r="B59" i="11"/>
  <c r="L58" i="11"/>
  <c r="B58" i="11"/>
  <c r="L57" i="11"/>
  <c r="L56" i="11"/>
  <c r="B56" i="11"/>
  <c r="B57" i="11" s="1"/>
  <c r="L55" i="11"/>
  <c r="L54" i="11"/>
  <c r="L53" i="11"/>
  <c r="L52" i="11"/>
  <c r="L51" i="11"/>
  <c r="L50" i="11"/>
  <c r="L49" i="11"/>
  <c r="L48" i="11"/>
  <c r="B48" i="11"/>
  <c r="B49" i="11" s="1"/>
  <c r="B50" i="11" s="1"/>
  <c r="B51" i="11" s="1"/>
  <c r="B52" i="11" s="1"/>
  <c r="B53" i="11" s="1"/>
  <c r="B54" i="11" s="1"/>
  <c r="L47" i="11"/>
  <c r="B47" i="11"/>
  <c r="L46" i="11"/>
  <c r="B46" i="11"/>
  <c r="L45" i="11"/>
  <c r="L44" i="11"/>
  <c r="L43" i="11"/>
  <c r="L42" i="11"/>
  <c r="L41" i="11"/>
  <c r="L40" i="11"/>
  <c r="L39" i="11"/>
  <c r="B39" i="11"/>
  <c r="B40" i="11" s="1"/>
  <c r="B41" i="11" s="1"/>
  <c r="B42" i="11" s="1"/>
  <c r="B43" i="11" s="1"/>
  <c r="B44" i="11" s="1"/>
  <c r="L38" i="11"/>
  <c r="L37" i="11"/>
  <c r="B37" i="11"/>
  <c r="B38" i="11" s="1"/>
  <c r="L36" i="11"/>
  <c r="B36" i="11"/>
  <c r="L35" i="11"/>
  <c r="L34" i="11"/>
  <c r="L33" i="11"/>
  <c r="L32" i="11"/>
  <c r="L31" i="11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R11" i="11"/>
  <c r="R12" i="11" s="1"/>
  <c r="R13" i="11" s="1"/>
  <c r="R14" i="11" s="1"/>
  <c r="R15" i="11" s="1"/>
  <c r="R16" i="11" s="1"/>
  <c r="R17" i="11" s="1"/>
  <c r="R18" i="11" s="1"/>
  <c r="R19" i="11" s="1"/>
  <c r="R20" i="11" s="1"/>
  <c r="R21" i="11" s="1"/>
  <c r="R22" i="11" s="1"/>
  <c r="R23" i="11" s="1"/>
  <c r="R24" i="11" s="1"/>
  <c r="R25" i="11" s="1"/>
  <c r="R26" i="11" s="1"/>
  <c r="R27" i="11" s="1"/>
  <c r="R28" i="11" s="1"/>
  <c r="R29" i="11" s="1"/>
  <c r="R30" i="11" s="1"/>
  <c r="R31" i="11" s="1"/>
  <c r="R32" i="11" s="1"/>
  <c r="R33" i="11" s="1"/>
  <c r="R34" i="11" s="1"/>
  <c r="R35" i="11" s="1"/>
  <c r="R36" i="11" s="1"/>
  <c r="R37" i="11" s="1"/>
  <c r="R38" i="11" s="1"/>
  <c r="R39" i="11" s="1"/>
  <c r="R40" i="11" s="1"/>
  <c r="R41" i="11" s="1"/>
  <c r="R42" i="11" s="1"/>
  <c r="R43" i="11" s="1"/>
  <c r="R44" i="11" s="1"/>
  <c r="R45" i="11" s="1"/>
  <c r="R46" i="11" s="1"/>
  <c r="R47" i="11" s="1"/>
  <c r="R48" i="11" s="1"/>
  <c r="R49" i="11" s="1"/>
  <c r="R50" i="11" s="1"/>
  <c r="R51" i="11" s="1"/>
  <c r="R52" i="11" s="1"/>
  <c r="R53" i="11" s="1"/>
  <c r="R54" i="11" s="1"/>
  <c r="R55" i="11" s="1"/>
  <c r="R56" i="11" s="1"/>
  <c r="R57" i="11" s="1"/>
  <c r="R58" i="11" s="1"/>
  <c r="R59" i="11" s="1"/>
  <c r="L11" i="11"/>
  <c r="L10" i="11"/>
  <c r="L9" i="11"/>
  <c r="L8" i="11"/>
  <c r="I8" i="11"/>
  <c r="H8" i="11"/>
  <c r="L7" i="11"/>
  <c r="I7" i="11"/>
  <c r="N7" i="11" s="1"/>
  <c r="H7" i="11"/>
  <c r="M7" i="11" s="1"/>
  <c r="L6" i="11"/>
  <c r="J6" i="11"/>
  <c r="O6" i="11" s="1"/>
  <c r="I6" i="11"/>
  <c r="N6" i="11" s="1"/>
  <c r="H6" i="11"/>
  <c r="M6" i="11" s="1"/>
  <c r="C6" i="11"/>
  <c r="B6" i="11"/>
  <c r="A7" i="11" s="1"/>
  <c r="A6" i="11"/>
  <c r="Y5" i="11"/>
  <c r="R5" i="11"/>
  <c r="R6" i="11" s="1"/>
  <c r="R7" i="11" s="1"/>
  <c r="R8" i="11" s="1"/>
  <c r="R9" i="11" s="1"/>
  <c r="R10" i="11" s="1"/>
  <c r="O5" i="11"/>
  <c r="N5" i="11"/>
  <c r="M5" i="11"/>
  <c r="L5" i="11"/>
  <c r="P5" i="11" s="1"/>
  <c r="Q5" i="11" s="1"/>
  <c r="F5" i="11"/>
  <c r="E5" i="11"/>
  <c r="D5" i="11"/>
  <c r="C5" i="11"/>
  <c r="R5" i="10"/>
  <c r="U5" i="11" l="1"/>
  <c r="Z5" i="11" s="1"/>
  <c r="C7" i="11"/>
  <c r="H9" i="11"/>
  <c r="M8" i="11"/>
  <c r="N8" i="11"/>
  <c r="I9" i="11"/>
  <c r="B7" i="1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J7" i="11"/>
  <c r="P6" i="11"/>
  <c r="Q6" i="11" s="1"/>
  <c r="U6" i="11" s="1"/>
  <c r="S6" i="11" s="1"/>
  <c r="Y59" i="5"/>
  <c r="Y58" i="5"/>
  <c r="Y57" i="5"/>
  <c r="Y56" i="5"/>
  <c r="Y55" i="5"/>
  <c r="Y54" i="5"/>
  <c r="Y53" i="5"/>
  <c r="Y52" i="5"/>
  <c r="Y51" i="5"/>
  <c r="Y50" i="5"/>
  <c r="Y49" i="5"/>
  <c r="Y48" i="5"/>
  <c r="Y47" i="5"/>
  <c r="Y46" i="5"/>
  <c r="Y45" i="5"/>
  <c r="Y44" i="5"/>
  <c r="Y43" i="5"/>
  <c r="Y42" i="5"/>
  <c r="Y41" i="5"/>
  <c r="Y40" i="5"/>
  <c r="Y39" i="5"/>
  <c r="Y38" i="5"/>
  <c r="Y37" i="5"/>
  <c r="Y36" i="5"/>
  <c r="Y35" i="5"/>
  <c r="Y34" i="5"/>
  <c r="Y33" i="5"/>
  <c r="Y32" i="5"/>
  <c r="Y31" i="5"/>
  <c r="Y30" i="5"/>
  <c r="Y29" i="5"/>
  <c r="Y28" i="5"/>
  <c r="Y27" i="5"/>
  <c r="Y26" i="5"/>
  <c r="Y25" i="5"/>
  <c r="Y24" i="5"/>
  <c r="Y23" i="5"/>
  <c r="Y22" i="5"/>
  <c r="Y21" i="5"/>
  <c r="Y20" i="5"/>
  <c r="Y19" i="5"/>
  <c r="Y18" i="5"/>
  <c r="Y17" i="5"/>
  <c r="Y16" i="5"/>
  <c r="Y15" i="5"/>
  <c r="Y14" i="5"/>
  <c r="Y13" i="5"/>
  <c r="Y12" i="5"/>
  <c r="Y11" i="5"/>
  <c r="Y10" i="5"/>
  <c r="Y9" i="5"/>
  <c r="Y8" i="5"/>
  <c r="Y7" i="5"/>
  <c r="Y6" i="5"/>
  <c r="W6" i="5"/>
  <c r="X6" i="5" s="1"/>
  <c r="Y5" i="5"/>
  <c r="Y59" i="6"/>
  <c r="Y58" i="6"/>
  <c r="Y57" i="6"/>
  <c r="Y56" i="6"/>
  <c r="Y55" i="6"/>
  <c r="Y54" i="6"/>
  <c r="Y53" i="6"/>
  <c r="Y52" i="6"/>
  <c r="Y51" i="6"/>
  <c r="Y50" i="6"/>
  <c r="Y49" i="6"/>
  <c r="Y48" i="6"/>
  <c r="Y47" i="6"/>
  <c r="Y46" i="6"/>
  <c r="Y45" i="6"/>
  <c r="Y44" i="6"/>
  <c r="Y43" i="6"/>
  <c r="Y42" i="6"/>
  <c r="Y41" i="6"/>
  <c r="Y40" i="6"/>
  <c r="Y39" i="6"/>
  <c r="Y38" i="6"/>
  <c r="Y37" i="6"/>
  <c r="Y36" i="6"/>
  <c r="Y35" i="6"/>
  <c r="Y34" i="6"/>
  <c r="Y33" i="6"/>
  <c r="Y32" i="6"/>
  <c r="Y31" i="6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6" i="6"/>
  <c r="Y15" i="6"/>
  <c r="Y14" i="6"/>
  <c r="Y13" i="6"/>
  <c r="Y12" i="6"/>
  <c r="Y11" i="6"/>
  <c r="Y10" i="6"/>
  <c r="Y9" i="6"/>
  <c r="Y8" i="6"/>
  <c r="Y7" i="6"/>
  <c r="Y6" i="6"/>
  <c r="W6" i="6"/>
  <c r="W7" i="6" s="1"/>
  <c r="Y5" i="6"/>
  <c r="Y5" i="7"/>
  <c r="L59" i="10"/>
  <c r="L58" i="10"/>
  <c r="B58" i="10"/>
  <c r="B59" i="10" s="1"/>
  <c r="L57" i="10"/>
  <c r="L56" i="10"/>
  <c r="B56" i="10"/>
  <c r="B57" i="10" s="1"/>
  <c r="L55" i="10"/>
  <c r="L54" i="10"/>
  <c r="L53" i="10"/>
  <c r="L52" i="10"/>
  <c r="L51" i="10"/>
  <c r="L50" i="10"/>
  <c r="B50" i="10"/>
  <c r="B51" i="10" s="1"/>
  <c r="B52" i="10" s="1"/>
  <c r="B53" i="10" s="1"/>
  <c r="B54" i="10" s="1"/>
  <c r="L49" i="10"/>
  <c r="B49" i="10"/>
  <c r="L48" i="10"/>
  <c r="L47" i="10"/>
  <c r="B47" i="10"/>
  <c r="B48" i="10" s="1"/>
  <c r="L46" i="10"/>
  <c r="B46" i="10"/>
  <c r="L45" i="10"/>
  <c r="L44" i="10"/>
  <c r="L43" i="10"/>
  <c r="L42" i="10"/>
  <c r="L41" i="10"/>
  <c r="L40" i="10"/>
  <c r="L39" i="10"/>
  <c r="L38" i="10"/>
  <c r="L37" i="10"/>
  <c r="B37" i="10"/>
  <c r="B38" i="10" s="1"/>
  <c r="B39" i="10" s="1"/>
  <c r="B40" i="10" s="1"/>
  <c r="B41" i="10" s="1"/>
  <c r="B42" i="10" s="1"/>
  <c r="B43" i="10" s="1"/>
  <c r="B44" i="10" s="1"/>
  <c r="L36" i="10"/>
  <c r="B36" i="10"/>
  <c r="L35" i="10"/>
  <c r="L34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M8" i="10"/>
  <c r="L8" i="10"/>
  <c r="B8" i="10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A8" i="10"/>
  <c r="A9" i="10" s="1"/>
  <c r="C9" i="10" s="1"/>
  <c r="L7" i="10"/>
  <c r="H7" i="10"/>
  <c r="H8" i="10" s="1"/>
  <c r="H9" i="10" s="1"/>
  <c r="B7" i="10"/>
  <c r="A7" i="10"/>
  <c r="C7" i="10" s="1"/>
  <c r="M6" i="10"/>
  <c r="L6" i="10"/>
  <c r="J6" i="10"/>
  <c r="J7" i="10" s="1"/>
  <c r="I6" i="10"/>
  <c r="I7" i="10" s="1"/>
  <c r="H6" i="10"/>
  <c r="B6" i="10"/>
  <c r="A6" i="10"/>
  <c r="C6" i="10" s="1"/>
  <c r="Y5" i="10"/>
  <c r="O5" i="10"/>
  <c r="N5" i="10"/>
  <c r="M5" i="10"/>
  <c r="L5" i="10"/>
  <c r="F5" i="10"/>
  <c r="D5" i="10" s="1"/>
  <c r="C5" i="10"/>
  <c r="F5" i="7"/>
  <c r="F5" i="6"/>
  <c r="E5" i="6" s="1"/>
  <c r="F5" i="5"/>
  <c r="E5" i="5" s="1"/>
  <c r="V6" i="11" l="1"/>
  <c r="W6" i="11" s="1"/>
  <c r="S5" i="11"/>
  <c r="V5" i="11"/>
  <c r="O7" i="11"/>
  <c r="P7" i="11" s="1"/>
  <c r="Q7" i="11" s="1"/>
  <c r="U7" i="11" s="1"/>
  <c r="J8" i="11"/>
  <c r="A8" i="11"/>
  <c r="I10" i="11"/>
  <c r="N9" i="11"/>
  <c r="F6" i="11"/>
  <c r="V7" i="11"/>
  <c r="W7" i="11" s="1"/>
  <c r="Z6" i="11"/>
  <c r="Y6" i="11"/>
  <c r="X6" i="11"/>
  <c r="M9" i="11"/>
  <c r="H10" i="11"/>
  <c r="W7" i="5"/>
  <c r="W8" i="6"/>
  <c r="X7" i="6"/>
  <c r="X6" i="6"/>
  <c r="E5" i="10"/>
  <c r="I8" i="10"/>
  <c r="N7" i="10"/>
  <c r="J8" i="10"/>
  <c r="O7" i="10"/>
  <c r="P7" i="10" s="1"/>
  <c r="Q7" i="10" s="1"/>
  <c r="M9" i="10"/>
  <c r="H10" i="10"/>
  <c r="A10" i="10"/>
  <c r="N6" i="10"/>
  <c r="R6" i="10" s="1"/>
  <c r="P5" i="10"/>
  <c r="Q5" i="10" s="1"/>
  <c r="C8" i="10"/>
  <c r="O6" i="10"/>
  <c r="M7" i="10"/>
  <c r="F7" i="11" l="1"/>
  <c r="D6" i="11"/>
  <c r="E6" i="11"/>
  <c r="A9" i="11"/>
  <c r="C8" i="11"/>
  <c r="M10" i="11"/>
  <c r="H11" i="11"/>
  <c r="N10" i="11"/>
  <c r="I11" i="11"/>
  <c r="O8" i="11"/>
  <c r="P8" i="11" s="1"/>
  <c r="Q8" i="11" s="1"/>
  <c r="U8" i="11" s="1"/>
  <c r="J9" i="11"/>
  <c r="V8" i="11"/>
  <c r="W8" i="11" s="1"/>
  <c r="Z7" i="11"/>
  <c r="Y7" i="11"/>
  <c r="X7" i="11"/>
  <c r="S7" i="11"/>
  <c r="W8" i="5"/>
  <c r="X7" i="5"/>
  <c r="W9" i="6"/>
  <c r="X8" i="6"/>
  <c r="U5" i="10"/>
  <c r="S5" i="10" s="1"/>
  <c r="I9" i="10"/>
  <c r="N8" i="10"/>
  <c r="J9" i="10"/>
  <c r="O8" i="10"/>
  <c r="P8" i="10" s="1"/>
  <c r="Q8" i="10" s="1"/>
  <c r="A11" i="10"/>
  <c r="C10" i="10"/>
  <c r="P6" i="10"/>
  <c r="Q6" i="10" s="1"/>
  <c r="U6" i="10" s="1"/>
  <c r="M10" i="10"/>
  <c r="H11" i="10"/>
  <c r="R7" i="10"/>
  <c r="U7" i="10" s="1"/>
  <c r="F8" i="11" l="1"/>
  <c r="I12" i="11"/>
  <c r="N11" i="11"/>
  <c r="O9" i="11"/>
  <c r="P9" i="11" s="1"/>
  <c r="Q9" i="11" s="1"/>
  <c r="U9" i="11" s="1"/>
  <c r="J10" i="11"/>
  <c r="H12" i="11"/>
  <c r="M11" i="11"/>
  <c r="A10" i="11"/>
  <c r="C9" i="11"/>
  <c r="E7" i="11"/>
  <c r="D7" i="11"/>
  <c r="Y8" i="11"/>
  <c r="X8" i="11"/>
  <c r="V9" i="11"/>
  <c r="W9" i="11" s="1"/>
  <c r="Z8" i="11"/>
  <c r="S8" i="11"/>
  <c r="X8" i="5"/>
  <c r="W9" i="5"/>
  <c r="W10" i="6"/>
  <c r="X9" i="6"/>
  <c r="V6" i="10"/>
  <c r="V5" i="10"/>
  <c r="V8" i="10"/>
  <c r="Y7" i="10"/>
  <c r="S7" i="10"/>
  <c r="H12" i="10"/>
  <c r="M11" i="10"/>
  <c r="V7" i="10"/>
  <c r="Y6" i="10"/>
  <c r="S6" i="10"/>
  <c r="C11" i="10"/>
  <c r="A12" i="10"/>
  <c r="J10" i="10"/>
  <c r="O9" i="10"/>
  <c r="P9" i="10" s="1"/>
  <c r="Q9" i="10" s="1"/>
  <c r="R8" i="10"/>
  <c r="U8" i="10" s="1"/>
  <c r="N9" i="10"/>
  <c r="I10" i="10"/>
  <c r="F9" i="11" l="1"/>
  <c r="A11" i="11"/>
  <c r="C10" i="11"/>
  <c r="H13" i="11"/>
  <c r="M12" i="11"/>
  <c r="J11" i="11"/>
  <c r="O10" i="11"/>
  <c r="P10" i="11" s="1"/>
  <c r="Q10" i="11" s="1"/>
  <c r="U10" i="11" s="1"/>
  <c r="I13" i="11"/>
  <c r="N12" i="11"/>
  <c r="Y9" i="11"/>
  <c r="X9" i="11"/>
  <c r="Z9" i="11"/>
  <c r="V10" i="11"/>
  <c r="W10" i="11" s="1"/>
  <c r="S9" i="11"/>
  <c r="E8" i="11"/>
  <c r="D8" i="11"/>
  <c r="X9" i="5"/>
  <c r="W10" i="5"/>
  <c r="W11" i="6"/>
  <c r="X10" i="6"/>
  <c r="W6" i="10"/>
  <c r="Y8" i="10"/>
  <c r="V9" i="10"/>
  <c r="S8" i="10"/>
  <c r="N10" i="10"/>
  <c r="I11" i="10"/>
  <c r="R9" i="10"/>
  <c r="C12" i="10"/>
  <c r="A13" i="10"/>
  <c r="M12" i="10"/>
  <c r="H13" i="10"/>
  <c r="O10" i="10"/>
  <c r="P10" i="10" s="1"/>
  <c r="Q10" i="10" s="1"/>
  <c r="J11" i="10"/>
  <c r="U9" i="10"/>
  <c r="F10" i="11" l="1"/>
  <c r="Z10" i="11"/>
  <c r="V11" i="11"/>
  <c r="W11" i="11" s="1"/>
  <c r="Y10" i="11"/>
  <c r="X10" i="11"/>
  <c r="S10" i="11"/>
  <c r="O11" i="11"/>
  <c r="P11" i="11" s="1"/>
  <c r="Q11" i="11" s="1"/>
  <c r="U11" i="11" s="1"/>
  <c r="J12" i="11"/>
  <c r="C11" i="11"/>
  <c r="A12" i="11"/>
  <c r="E9" i="11"/>
  <c r="D9" i="11"/>
  <c r="I14" i="11"/>
  <c r="N13" i="11"/>
  <c r="M13" i="11"/>
  <c r="H14" i="11"/>
  <c r="W11" i="5"/>
  <c r="X10" i="5"/>
  <c r="X11" i="6"/>
  <c r="W12" i="6"/>
  <c r="W7" i="10"/>
  <c r="X6" i="10"/>
  <c r="F6" i="10"/>
  <c r="V10" i="10"/>
  <c r="S9" i="10"/>
  <c r="Y9" i="10"/>
  <c r="J12" i="10"/>
  <c r="O11" i="10"/>
  <c r="M13" i="10"/>
  <c r="H14" i="10"/>
  <c r="A14" i="10"/>
  <c r="C13" i="10"/>
  <c r="I12" i="10"/>
  <c r="N11" i="10"/>
  <c r="R11" i="10" s="1"/>
  <c r="R10" i="10"/>
  <c r="U10" i="10" s="1"/>
  <c r="F11" i="11" l="1"/>
  <c r="M14" i="11"/>
  <c r="H15" i="11"/>
  <c r="C12" i="11"/>
  <c r="A13" i="11"/>
  <c r="Z11" i="11"/>
  <c r="Y11" i="11"/>
  <c r="X11" i="11"/>
  <c r="V12" i="11"/>
  <c r="W12" i="11" s="1"/>
  <c r="S11" i="11"/>
  <c r="N14" i="11"/>
  <c r="I15" i="11"/>
  <c r="E10" i="11"/>
  <c r="D10" i="11"/>
  <c r="J13" i="11"/>
  <c r="O12" i="11"/>
  <c r="P12" i="11" s="1"/>
  <c r="Q12" i="11" s="1"/>
  <c r="U12" i="11" s="1"/>
  <c r="X11" i="5"/>
  <c r="W12" i="5"/>
  <c r="X12" i="6"/>
  <c r="W13" i="6"/>
  <c r="E6" i="10"/>
  <c r="D6" i="10"/>
  <c r="W8" i="10"/>
  <c r="X7" i="10"/>
  <c r="F7" i="10"/>
  <c r="V11" i="10"/>
  <c r="Y10" i="10"/>
  <c r="S10" i="10"/>
  <c r="M14" i="10"/>
  <c r="H15" i="10"/>
  <c r="O12" i="10"/>
  <c r="J13" i="10"/>
  <c r="C14" i="10"/>
  <c r="A15" i="10"/>
  <c r="P11" i="10"/>
  <c r="Q11" i="10" s="1"/>
  <c r="U11" i="10" s="1"/>
  <c r="N12" i="10"/>
  <c r="R12" i="10" s="1"/>
  <c r="I13" i="10"/>
  <c r="F12" i="11" l="1"/>
  <c r="V13" i="11"/>
  <c r="W13" i="11" s="1"/>
  <c r="Y12" i="11"/>
  <c r="Z12" i="11"/>
  <c r="S12" i="11"/>
  <c r="X12" i="11"/>
  <c r="J14" i="11"/>
  <c r="O13" i="11"/>
  <c r="P13" i="11" s="1"/>
  <c r="Q13" i="11" s="1"/>
  <c r="U13" i="11" s="1"/>
  <c r="N15" i="11"/>
  <c r="I16" i="11"/>
  <c r="A14" i="11"/>
  <c r="C13" i="11"/>
  <c r="E11" i="11"/>
  <c r="D11" i="11"/>
  <c r="M15" i="11"/>
  <c r="H16" i="11"/>
  <c r="X12" i="5"/>
  <c r="W13" i="5"/>
  <c r="W14" i="6"/>
  <c r="X13" i="6"/>
  <c r="D7" i="10"/>
  <c r="E7" i="10"/>
  <c r="W9" i="10"/>
  <c r="X8" i="10"/>
  <c r="F8" i="10"/>
  <c r="I14" i="10"/>
  <c r="N13" i="10"/>
  <c r="C15" i="10"/>
  <c r="A16" i="10"/>
  <c r="O13" i="10"/>
  <c r="P13" i="10" s="1"/>
  <c r="Q13" i="10" s="1"/>
  <c r="J14" i="10"/>
  <c r="V12" i="10"/>
  <c r="Y11" i="10"/>
  <c r="S11" i="10"/>
  <c r="H16" i="10"/>
  <c r="M15" i="10"/>
  <c r="P12" i="10"/>
  <c r="Q12" i="10" s="1"/>
  <c r="U12" i="10" s="1"/>
  <c r="F13" i="11" l="1"/>
  <c r="X13" i="11"/>
  <c r="Y13" i="11"/>
  <c r="V14" i="11"/>
  <c r="W14" i="11" s="1"/>
  <c r="Z13" i="11"/>
  <c r="S13" i="11"/>
  <c r="C14" i="11"/>
  <c r="A15" i="11"/>
  <c r="O14" i="11"/>
  <c r="P14" i="11" s="1"/>
  <c r="Q14" i="11" s="1"/>
  <c r="U14" i="11" s="1"/>
  <c r="J15" i="11"/>
  <c r="M16" i="11"/>
  <c r="H17" i="11"/>
  <c r="N16" i="11"/>
  <c r="I17" i="11"/>
  <c r="E12" i="11"/>
  <c r="D12" i="11"/>
  <c r="W14" i="5"/>
  <c r="X13" i="5"/>
  <c r="W15" i="6"/>
  <c r="X14" i="6"/>
  <c r="W10" i="10"/>
  <c r="X9" i="10"/>
  <c r="F9" i="10"/>
  <c r="D8" i="10"/>
  <c r="E8" i="10"/>
  <c r="Y12" i="10"/>
  <c r="V13" i="10"/>
  <c r="S12" i="10"/>
  <c r="M16" i="10"/>
  <c r="H17" i="10"/>
  <c r="A17" i="10"/>
  <c r="C16" i="10"/>
  <c r="O14" i="10"/>
  <c r="P14" i="10" s="1"/>
  <c r="Q14" i="10" s="1"/>
  <c r="J15" i="10"/>
  <c r="R13" i="10"/>
  <c r="U13" i="10" s="1"/>
  <c r="I15" i="10"/>
  <c r="N14" i="10"/>
  <c r="R14" i="10" s="1"/>
  <c r="F14" i="11" l="1"/>
  <c r="O15" i="11"/>
  <c r="P15" i="11" s="1"/>
  <c r="Q15" i="11" s="1"/>
  <c r="U15" i="11" s="1"/>
  <c r="J16" i="11"/>
  <c r="M17" i="11"/>
  <c r="H18" i="11"/>
  <c r="N17" i="11"/>
  <c r="I18" i="11"/>
  <c r="A16" i="11"/>
  <c r="C15" i="11"/>
  <c r="E13" i="11"/>
  <c r="D13" i="11"/>
  <c r="Z14" i="11"/>
  <c r="V15" i="11"/>
  <c r="W15" i="11" s="1"/>
  <c r="X14" i="11"/>
  <c r="Y14" i="11"/>
  <c r="S14" i="11"/>
  <c r="W15" i="5"/>
  <c r="X14" i="5"/>
  <c r="W16" i="6"/>
  <c r="X15" i="6"/>
  <c r="E9" i="10"/>
  <c r="D9" i="10"/>
  <c r="W11" i="10"/>
  <c r="X10" i="10"/>
  <c r="F10" i="10"/>
  <c r="U14" i="10"/>
  <c r="Y13" i="10"/>
  <c r="V14" i="10"/>
  <c r="S13" i="10"/>
  <c r="V15" i="10"/>
  <c r="Y14" i="10"/>
  <c r="S14" i="10"/>
  <c r="I16" i="10"/>
  <c r="N15" i="10"/>
  <c r="C17" i="10"/>
  <c r="A18" i="10"/>
  <c r="J16" i="10"/>
  <c r="O15" i="10"/>
  <c r="P15" i="10" s="1"/>
  <c r="Q15" i="10" s="1"/>
  <c r="M17" i="10"/>
  <c r="H18" i="10"/>
  <c r="F15" i="11" l="1"/>
  <c r="N18" i="11"/>
  <c r="I19" i="11"/>
  <c r="O16" i="11"/>
  <c r="P16" i="11" s="1"/>
  <c r="Q16" i="11" s="1"/>
  <c r="U16" i="11" s="1"/>
  <c r="J17" i="11"/>
  <c r="X15" i="11"/>
  <c r="V16" i="11"/>
  <c r="W16" i="11" s="1"/>
  <c r="Z15" i="11"/>
  <c r="Y15" i="11"/>
  <c r="S15" i="11"/>
  <c r="C16" i="11"/>
  <c r="A17" i="11"/>
  <c r="H19" i="11"/>
  <c r="M18" i="11"/>
  <c r="E14" i="11"/>
  <c r="D14" i="11"/>
  <c r="X15" i="5"/>
  <c r="W16" i="5"/>
  <c r="W17" i="6"/>
  <c r="X16" i="6"/>
  <c r="W12" i="10"/>
  <c r="X11" i="10"/>
  <c r="F11" i="10"/>
  <c r="D10" i="10"/>
  <c r="E10" i="10"/>
  <c r="M18" i="10"/>
  <c r="H19" i="10"/>
  <c r="J17" i="10"/>
  <c r="O16" i="10"/>
  <c r="C18" i="10"/>
  <c r="A19" i="10"/>
  <c r="I17" i="10"/>
  <c r="N16" i="10"/>
  <c r="R16" i="10" s="1"/>
  <c r="R15" i="10"/>
  <c r="U15" i="10" s="1"/>
  <c r="F16" i="11" l="1"/>
  <c r="H20" i="11"/>
  <c r="M19" i="11"/>
  <c r="I20" i="11"/>
  <c r="N19" i="11"/>
  <c r="O17" i="11"/>
  <c r="P17" i="11" s="1"/>
  <c r="Q17" i="11" s="1"/>
  <c r="U17" i="11" s="1"/>
  <c r="J18" i="11"/>
  <c r="D15" i="11"/>
  <c r="E15" i="11"/>
  <c r="A18" i="11"/>
  <c r="C17" i="11"/>
  <c r="Y16" i="11"/>
  <c r="V17" i="11"/>
  <c r="W17" i="11" s="1"/>
  <c r="Z16" i="11"/>
  <c r="X16" i="11"/>
  <c r="S16" i="11"/>
  <c r="X16" i="5"/>
  <c r="W17" i="5"/>
  <c r="W18" i="6"/>
  <c r="X17" i="6"/>
  <c r="E11" i="10"/>
  <c r="D11" i="10"/>
  <c r="W13" i="10"/>
  <c r="X12" i="10"/>
  <c r="F12" i="10"/>
  <c r="V16" i="10"/>
  <c r="Y15" i="10"/>
  <c r="S15" i="10"/>
  <c r="F13" i="10"/>
  <c r="N17" i="10"/>
  <c r="I18" i="10"/>
  <c r="J18" i="10"/>
  <c r="O17" i="10"/>
  <c r="P17" i="10" s="1"/>
  <c r="Q17" i="10" s="1"/>
  <c r="A20" i="10"/>
  <c r="C19" i="10"/>
  <c r="M19" i="10"/>
  <c r="H20" i="10"/>
  <c r="P16" i="10"/>
  <c r="Q16" i="10" s="1"/>
  <c r="U16" i="10" s="1"/>
  <c r="F17" i="11" l="1"/>
  <c r="A19" i="11"/>
  <c r="C18" i="11"/>
  <c r="H21" i="11"/>
  <c r="M20" i="11"/>
  <c r="O18" i="11"/>
  <c r="P18" i="11" s="1"/>
  <c r="Q18" i="11" s="1"/>
  <c r="U18" i="11" s="1"/>
  <c r="J19" i="11"/>
  <c r="I21" i="11"/>
  <c r="N20" i="11"/>
  <c r="D16" i="11"/>
  <c r="E16" i="11"/>
  <c r="Z17" i="11"/>
  <c r="Y17" i="11"/>
  <c r="X17" i="11"/>
  <c r="V18" i="11"/>
  <c r="W18" i="11" s="1"/>
  <c r="S17" i="11"/>
  <c r="W18" i="5"/>
  <c r="X17" i="5"/>
  <c r="W19" i="6"/>
  <c r="X18" i="6"/>
  <c r="W14" i="10"/>
  <c r="X13" i="10"/>
  <c r="E12" i="10"/>
  <c r="D12" i="10"/>
  <c r="M20" i="10"/>
  <c r="H21" i="10"/>
  <c r="O18" i="10"/>
  <c r="J19" i="10"/>
  <c r="V17" i="10"/>
  <c r="Y16" i="10"/>
  <c r="S16" i="10"/>
  <c r="R17" i="10"/>
  <c r="U17" i="10" s="1"/>
  <c r="N18" i="10"/>
  <c r="R18" i="10" s="1"/>
  <c r="I19" i="10"/>
  <c r="C20" i="10"/>
  <c r="A21" i="10"/>
  <c r="E13" i="10"/>
  <c r="D13" i="10"/>
  <c r="F18" i="11" l="1"/>
  <c r="N21" i="11"/>
  <c r="I22" i="11"/>
  <c r="O19" i="11"/>
  <c r="P19" i="11" s="1"/>
  <c r="Q19" i="11" s="1"/>
  <c r="U19" i="11" s="1"/>
  <c r="J20" i="11"/>
  <c r="C19" i="11"/>
  <c r="A20" i="11"/>
  <c r="E17" i="11"/>
  <c r="D17" i="11"/>
  <c r="V19" i="11"/>
  <c r="W19" i="11" s="1"/>
  <c r="X18" i="11"/>
  <c r="Z18" i="11"/>
  <c r="Y18" i="11"/>
  <c r="S18" i="11"/>
  <c r="M21" i="11"/>
  <c r="H22" i="11"/>
  <c r="X18" i="5"/>
  <c r="W19" i="5"/>
  <c r="X19" i="6"/>
  <c r="W20" i="6"/>
  <c r="W15" i="10"/>
  <c r="X14" i="10"/>
  <c r="F14" i="10"/>
  <c r="Y17" i="10"/>
  <c r="V18" i="10"/>
  <c r="S17" i="10"/>
  <c r="N19" i="10"/>
  <c r="I20" i="10"/>
  <c r="A22" i="10"/>
  <c r="C21" i="10"/>
  <c r="P18" i="10"/>
  <c r="Q18" i="10" s="1"/>
  <c r="U18" i="10" s="1"/>
  <c r="M21" i="10"/>
  <c r="H22" i="10"/>
  <c r="O19" i="10"/>
  <c r="P19" i="10" s="1"/>
  <c r="Q19" i="10" s="1"/>
  <c r="J20" i="10"/>
  <c r="F19" i="11" l="1"/>
  <c r="M22" i="11"/>
  <c r="H23" i="11"/>
  <c r="C20" i="11"/>
  <c r="A21" i="11"/>
  <c r="J21" i="11"/>
  <c r="O20" i="11"/>
  <c r="P20" i="11" s="1"/>
  <c r="Q20" i="11" s="1"/>
  <c r="U20" i="11" s="1"/>
  <c r="Z19" i="11"/>
  <c r="Y19" i="11"/>
  <c r="X19" i="11"/>
  <c r="V20" i="11"/>
  <c r="W20" i="11" s="1"/>
  <c r="S19" i="11"/>
  <c r="E18" i="11"/>
  <c r="D18" i="11"/>
  <c r="N22" i="11"/>
  <c r="I23" i="11"/>
  <c r="W20" i="5"/>
  <c r="X19" i="5"/>
  <c r="W21" i="6"/>
  <c r="X20" i="6"/>
  <c r="D14" i="10"/>
  <c r="E14" i="10"/>
  <c r="W16" i="10"/>
  <c r="X15" i="10"/>
  <c r="F15" i="10"/>
  <c r="M22" i="10"/>
  <c r="H23" i="10"/>
  <c r="S18" i="10"/>
  <c r="V19" i="10"/>
  <c r="Y18" i="10"/>
  <c r="C22" i="10"/>
  <c r="A23" i="10"/>
  <c r="N20" i="10"/>
  <c r="R20" i="10" s="1"/>
  <c r="I21" i="10"/>
  <c r="O20" i="10"/>
  <c r="P20" i="10" s="1"/>
  <c r="Q20" i="10" s="1"/>
  <c r="U20" i="10" s="1"/>
  <c r="J21" i="10"/>
  <c r="R19" i="10"/>
  <c r="U19" i="10" s="1"/>
  <c r="F20" i="11" l="1"/>
  <c r="V21" i="11"/>
  <c r="W21" i="11" s="1"/>
  <c r="Z20" i="11"/>
  <c r="Y20" i="11"/>
  <c r="X20" i="11"/>
  <c r="S20" i="11"/>
  <c r="M23" i="11"/>
  <c r="H24" i="11"/>
  <c r="J22" i="11"/>
  <c r="O21" i="11"/>
  <c r="P21" i="11" s="1"/>
  <c r="Q21" i="11" s="1"/>
  <c r="U21" i="11" s="1"/>
  <c r="N23" i="11"/>
  <c r="I24" i="11"/>
  <c r="C21" i="11"/>
  <c r="A22" i="11"/>
  <c r="D19" i="11"/>
  <c r="E19" i="11"/>
  <c r="W21" i="5"/>
  <c r="X20" i="5"/>
  <c r="W22" i="6"/>
  <c r="X21" i="6"/>
  <c r="W17" i="10"/>
  <c r="X16" i="10"/>
  <c r="F16" i="10"/>
  <c r="D15" i="10"/>
  <c r="E15" i="10"/>
  <c r="V20" i="10"/>
  <c r="Y19" i="10"/>
  <c r="S19" i="10"/>
  <c r="N21" i="10"/>
  <c r="I22" i="10"/>
  <c r="Y20" i="10"/>
  <c r="V21" i="10"/>
  <c r="S20" i="10"/>
  <c r="C23" i="10"/>
  <c r="A24" i="10"/>
  <c r="H24" i="10"/>
  <c r="M23" i="10"/>
  <c r="O21" i="10"/>
  <c r="P21" i="10" s="1"/>
  <c r="Q21" i="10" s="1"/>
  <c r="J22" i="10"/>
  <c r="F21" i="11" l="1"/>
  <c r="N24" i="11"/>
  <c r="I25" i="11"/>
  <c r="H25" i="11"/>
  <c r="M24" i="11"/>
  <c r="C22" i="11"/>
  <c r="A23" i="11"/>
  <c r="O22" i="11"/>
  <c r="P22" i="11" s="1"/>
  <c r="Q22" i="11" s="1"/>
  <c r="U22" i="11" s="1"/>
  <c r="J23" i="11"/>
  <c r="V22" i="11"/>
  <c r="W22" i="11" s="1"/>
  <c r="Z21" i="11"/>
  <c r="Y21" i="11"/>
  <c r="X21" i="11"/>
  <c r="S21" i="11"/>
  <c r="E20" i="11"/>
  <c r="D20" i="11"/>
  <c r="W22" i="5"/>
  <c r="X21" i="5"/>
  <c r="W23" i="6"/>
  <c r="X22" i="6"/>
  <c r="E16" i="10"/>
  <c r="D16" i="10"/>
  <c r="W18" i="10"/>
  <c r="X17" i="10"/>
  <c r="F17" i="10"/>
  <c r="O22" i="10"/>
  <c r="J23" i="10"/>
  <c r="C24" i="10"/>
  <c r="A25" i="10"/>
  <c r="H25" i="10"/>
  <c r="M24" i="10"/>
  <c r="R21" i="10"/>
  <c r="U21" i="10" s="1"/>
  <c r="I23" i="10"/>
  <c r="N22" i="10"/>
  <c r="R22" i="10" s="1"/>
  <c r="F22" i="11" l="1"/>
  <c r="V23" i="11"/>
  <c r="W23" i="11" s="1"/>
  <c r="S22" i="11"/>
  <c r="Z22" i="11"/>
  <c r="Y22" i="11"/>
  <c r="X22" i="11"/>
  <c r="O23" i="11"/>
  <c r="P23" i="11" s="1"/>
  <c r="Q23" i="11" s="1"/>
  <c r="U23" i="11" s="1"/>
  <c r="J24" i="11"/>
  <c r="C23" i="11"/>
  <c r="A24" i="11"/>
  <c r="I26" i="11"/>
  <c r="N25" i="11"/>
  <c r="E21" i="11"/>
  <c r="D21" i="11"/>
  <c r="H26" i="11"/>
  <c r="M25" i="11"/>
  <c r="X22" i="5"/>
  <c r="W23" i="5"/>
  <c r="W24" i="6"/>
  <c r="X23" i="6"/>
  <c r="W19" i="10"/>
  <c r="X18" i="10"/>
  <c r="F18" i="10"/>
  <c r="E17" i="10"/>
  <c r="D17" i="10"/>
  <c r="Y21" i="10"/>
  <c r="V22" i="10"/>
  <c r="S21" i="10"/>
  <c r="I24" i="10"/>
  <c r="N23" i="10"/>
  <c r="C25" i="10"/>
  <c r="A26" i="10"/>
  <c r="F19" i="10"/>
  <c r="M25" i="10"/>
  <c r="H26" i="10"/>
  <c r="J24" i="10"/>
  <c r="O23" i="10"/>
  <c r="P23" i="10" s="1"/>
  <c r="Q23" i="10" s="1"/>
  <c r="P22" i="10"/>
  <c r="Q22" i="10" s="1"/>
  <c r="U22" i="10" s="1"/>
  <c r="F23" i="11" l="1"/>
  <c r="I27" i="11"/>
  <c r="N26" i="11"/>
  <c r="H27" i="11"/>
  <c r="M26" i="11"/>
  <c r="O24" i="11"/>
  <c r="P24" i="11" s="1"/>
  <c r="Q24" i="11" s="1"/>
  <c r="U24" i="11" s="1"/>
  <c r="J25" i="11"/>
  <c r="X23" i="11"/>
  <c r="Y23" i="11"/>
  <c r="V24" i="11"/>
  <c r="W24" i="11" s="1"/>
  <c r="Z23" i="11"/>
  <c r="S23" i="11"/>
  <c r="D22" i="11"/>
  <c r="E22" i="11"/>
  <c r="A25" i="11"/>
  <c r="C24" i="11"/>
  <c r="W24" i="5"/>
  <c r="X23" i="5"/>
  <c r="W25" i="6"/>
  <c r="X24" i="6"/>
  <c r="D18" i="10"/>
  <c r="E18" i="10"/>
  <c r="W20" i="10"/>
  <c r="X19" i="10"/>
  <c r="E19" i="10"/>
  <c r="D19" i="10"/>
  <c r="M26" i="10"/>
  <c r="H27" i="10"/>
  <c r="R23" i="10"/>
  <c r="U23" i="10" s="1"/>
  <c r="Y22" i="10"/>
  <c r="V23" i="10"/>
  <c r="S22" i="10"/>
  <c r="J25" i="10"/>
  <c r="O24" i="10"/>
  <c r="C26" i="10"/>
  <c r="A27" i="10"/>
  <c r="I25" i="10"/>
  <c r="N24" i="10"/>
  <c r="R24" i="10" s="1"/>
  <c r="F24" i="11" l="1"/>
  <c r="J26" i="11"/>
  <c r="O25" i="11"/>
  <c r="P25" i="11" s="1"/>
  <c r="Q25" i="11" s="1"/>
  <c r="U25" i="11" s="1"/>
  <c r="N27" i="11"/>
  <c r="I28" i="11"/>
  <c r="M27" i="11"/>
  <c r="H28" i="11"/>
  <c r="E23" i="11"/>
  <c r="D23" i="11"/>
  <c r="A26" i="11"/>
  <c r="C25" i="11"/>
  <c r="Y24" i="11"/>
  <c r="X24" i="11"/>
  <c r="Z24" i="11"/>
  <c r="V25" i="11"/>
  <c r="W25" i="11" s="1"/>
  <c r="S24" i="11"/>
  <c r="X24" i="5"/>
  <c r="W25" i="5"/>
  <c r="W26" i="6"/>
  <c r="X25" i="6"/>
  <c r="W21" i="10"/>
  <c r="X20" i="10"/>
  <c r="F20" i="10"/>
  <c r="Y23" i="10"/>
  <c r="V24" i="10"/>
  <c r="S23" i="10"/>
  <c r="P24" i="10"/>
  <c r="Q24" i="10" s="1"/>
  <c r="U24" i="10" s="1"/>
  <c r="N25" i="10"/>
  <c r="I26" i="10"/>
  <c r="C27" i="10"/>
  <c r="A28" i="10"/>
  <c r="J26" i="10"/>
  <c r="O25" i="10"/>
  <c r="P25" i="10" s="1"/>
  <c r="Q25" i="10" s="1"/>
  <c r="M27" i="10"/>
  <c r="H28" i="10"/>
  <c r="F25" i="11" l="1"/>
  <c r="C26" i="11"/>
  <c r="A27" i="11"/>
  <c r="H29" i="11"/>
  <c r="M28" i="11"/>
  <c r="N28" i="11"/>
  <c r="I29" i="11"/>
  <c r="J27" i="11"/>
  <c r="O26" i="11"/>
  <c r="P26" i="11" s="1"/>
  <c r="Q26" i="11" s="1"/>
  <c r="U26" i="11" s="1"/>
  <c r="Y25" i="11"/>
  <c r="X25" i="11"/>
  <c r="V26" i="11"/>
  <c r="W26" i="11" s="1"/>
  <c r="S25" i="11"/>
  <c r="D24" i="11"/>
  <c r="E24" i="11"/>
  <c r="X25" i="5"/>
  <c r="W26" i="5"/>
  <c r="W27" i="6"/>
  <c r="X26" i="6"/>
  <c r="D20" i="10"/>
  <c r="E20" i="10"/>
  <c r="W22" i="10"/>
  <c r="X21" i="10"/>
  <c r="F21" i="10"/>
  <c r="O26" i="10"/>
  <c r="J27" i="10"/>
  <c r="A29" i="10"/>
  <c r="C28" i="10"/>
  <c r="N26" i="10"/>
  <c r="R26" i="10" s="1"/>
  <c r="I27" i="10"/>
  <c r="M28" i="10"/>
  <c r="H29" i="10"/>
  <c r="R25" i="10"/>
  <c r="U25" i="10" s="1"/>
  <c r="Y24" i="10"/>
  <c r="V25" i="10"/>
  <c r="S24" i="10"/>
  <c r="F26" i="11" l="1"/>
  <c r="I30" i="11"/>
  <c r="N29" i="11"/>
  <c r="O27" i="11"/>
  <c r="P27" i="11" s="1"/>
  <c r="Q27" i="11" s="1"/>
  <c r="U27" i="11" s="1"/>
  <c r="J28" i="11"/>
  <c r="M29" i="11"/>
  <c r="H30" i="11"/>
  <c r="Y26" i="11"/>
  <c r="X26" i="11"/>
  <c r="V27" i="11"/>
  <c r="W27" i="11" s="1"/>
  <c r="S26" i="11"/>
  <c r="C27" i="11"/>
  <c r="A28" i="11"/>
  <c r="E25" i="11"/>
  <c r="D25" i="11"/>
  <c r="W27" i="5"/>
  <c r="X26" i="5"/>
  <c r="W28" i="6"/>
  <c r="X27" i="6"/>
  <c r="W23" i="10"/>
  <c r="X22" i="10"/>
  <c r="F22" i="10"/>
  <c r="D21" i="10"/>
  <c r="E21" i="10"/>
  <c r="Y25" i="10"/>
  <c r="S25" i="10"/>
  <c r="V26" i="10"/>
  <c r="N27" i="10"/>
  <c r="I28" i="10"/>
  <c r="A30" i="10"/>
  <c r="C29" i="10"/>
  <c r="O27" i="10"/>
  <c r="P27" i="10" s="1"/>
  <c r="Q27" i="10" s="1"/>
  <c r="J28" i="10"/>
  <c r="M29" i="10"/>
  <c r="H30" i="10"/>
  <c r="P26" i="10"/>
  <c r="Q26" i="10" s="1"/>
  <c r="U26" i="10" s="1"/>
  <c r="F27" i="11" l="1"/>
  <c r="H31" i="11"/>
  <c r="M30" i="11"/>
  <c r="C28" i="11"/>
  <c r="A29" i="11"/>
  <c r="O28" i="11"/>
  <c r="P28" i="11" s="1"/>
  <c r="Q28" i="11" s="1"/>
  <c r="U28" i="11" s="1"/>
  <c r="J29" i="11"/>
  <c r="N30" i="11"/>
  <c r="I31" i="11"/>
  <c r="V28" i="11"/>
  <c r="W28" i="11" s="1"/>
  <c r="Y27" i="11"/>
  <c r="S27" i="11"/>
  <c r="X27" i="11"/>
  <c r="E26" i="11"/>
  <c r="D26" i="11"/>
  <c r="X27" i="5"/>
  <c r="W28" i="5"/>
  <c r="W29" i="6"/>
  <c r="X28" i="6"/>
  <c r="E22" i="10"/>
  <c r="D22" i="10"/>
  <c r="W24" i="10"/>
  <c r="X23" i="10"/>
  <c r="F23" i="10"/>
  <c r="Y26" i="10"/>
  <c r="S26" i="10"/>
  <c r="V27" i="10"/>
  <c r="H31" i="10"/>
  <c r="M30" i="10"/>
  <c r="R27" i="10"/>
  <c r="O28" i="10"/>
  <c r="J29" i="10"/>
  <c r="C30" i="10"/>
  <c r="A31" i="10"/>
  <c r="U27" i="10"/>
  <c r="N28" i="10"/>
  <c r="R28" i="10" s="1"/>
  <c r="I29" i="10"/>
  <c r="F28" i="11" l="1"/>
  <c r="I32" i="11"/>
  <c r="N31" i="11"/>
  <c r="V29" i="11"/>
  <c r="W29" i="11" s="1"/>
  <c r="Y28" i="11"/>
  <c r="X28" i="11"/>
  <c r="S28" i="11"/>
  <c r="M31" i="11"/>
  <c r="H32" i="11"/>
  <c r="J30" i="11"/>
  <c r="O29" i="11"/>
  <c r="P29" i="11" s="1"/>
  <c r="Q29" i="11" s="1"/>
  <c r="U29" i="11" s="1"/>
  <c r="A30" i="11"/>
  <c r="C29" i="11"/>
  <c r="E27" i="11"/>
  <c r="D27" i="11"/>
  <c r="W29" i="5"/>
  <c r="X28" i="5"/>
  <c r="X29" i="6"/>
  <c r="W30" i="6"/>
  <c r="D23" i="10"/>
  <c r="E23" i="10"/>
  <c r="W25" i="10"/>
  <c r="X24" i="10"/>
  <c r="F24" i="10"/>
  <c r="I30" i="10"/>
  <c r="N29" i="10"/>
  <c r="P28" i="10"/>
  <c r="Q28" i="10" s="1"/>
  <c r="U28" i="10" s="1"/>
  <c r="C31" i="10"/>
  <c r="A32" i="10"/>
  <c r="V28" i="10"/>
  <c r="Y27" i="10"/>
  <c r="S27" i="10"/>
  <c r="O29" i="10"/>
  <c r="P29" i="10" s="1"/>
  <c r="Q29" i="10" s="1"/>
  <c r="J30" i="10"/>
  <c r="H32" i="10"/>
  <c r="M31" i="10"/>
  <c r="F29" i="11" l="1"/>
  <c r="Y29" i="11"/>
  <c r="X29" i="11"/>
  <c r="V30" i="11"/>
  <c r="W30" i="11" s="1"/>
  <c r="S29" i="11"/>
  <c r="M32" i="11"/>
  <c r="H33" i="11"/>
  <c r="N32" i="11"/>
  <c r="I33" i="11"/>
  <c r="A31" i="11"/>
  <c r="C30" i="11"/>
  <c r="E28" i="11"/>
  <c r="D28" i="11"/>
  <c r="O30" i="11"/>
  <c r="P30" i="11" s="1"/>
  <c r="Q30" i="11" s="1"/>
  <c r="U30" i="11" s="1"/>
  <c r="J31" i="11"/>
  <c r="X29" i="5"/>
  <c r="W30" i="5"/>
  <c r="W31" i="6"/>
  <c r="X30" i="6"/>
  <c r="W26" i="10"/>
  <c r="X25" i="10"/>
  <c r="F25" i="10"/>
  <c r="E24" i="10"/>
  <c r="D24" i="10"/>
  <c r="O30" i="10"/>
  <c r="J31" i="10"/>
  <c r="Y28" i="10"/>
  <c r="V29" i="10"/>
  <c r="S28" i="10"/>
  <c r="H33" i="10"/>
  <c r="M32" i="10"/>
  <c r="R29" i="10"/>
  <c r="U29" i="10" s="1"/>
  <c r="C32" i="10"/>
  <c r="A33" i="10"/>
  <c r="I31" i="10"/>
  <c r="N30" i="10"/>
  <c r="R30" i="10" s="1"/>
  <c r="F30" i="11" l="1"/>
  <c r="N33" i="11"/>
  <c r="I34" i="11"/>
  <c r="J32" i="11"/>
  <c r="O31" i="11"/>
  <c r="P31" i="11" s="1"/>
  <c r="Q31" i="11" s="1"/>
  <c r="U31" i="11" s="1"/>
  <c r="C31" i="11"/>
  <c r="A32" i="11"/>
  <c r="V31" i="11"/>
  <c r="W31" i="11" s="1"/>
  <c r="Y30" i="11"/>
  <c r="X30" i="11"/>
  <c r="S30" i="11"/>
  <c r="M33" i="11"/>
  <c r="H34" i="11"/>
  <c r="E29" i="11"/>
  <c r="D29" i="11"/>
  <c r="W31" i="5"/>
  <c r="X30" i="5"/>
  <c r="W32" i="6"/>
  <c r="X31" i="6"/>
  <c r="D25" i="10"/>
  <c r="E25" i="10"/>
  <c r="W27" i="10"/>
  <c r="X26" i="10"/>
  <c r="F26" i="10"/>
  <c r="Y29" i="10"/>
  <c r="V30" i="10"/>
  <c r="S29" i="10"/>
  <c r="C33" i="10"/>
  <c r="A34" i="10"/>
  <c r="I32" i="10"/>
  <c r="N31" i="10"/>
  <c r="M33" i="10"/>
  <c r="H34" i="10"/>
  <c r="J32" i="10"/>
  <c r="O31" i="10"/>
  <c r="P31" i="10" s="1"/>
  <c r="Q31" i="10" s="1"/>
  <c r="P30" i="10"/>
  <c r="Q30" i="10" s="1"/>
  <c r="U30" i="10" s="1"/>
  <c r="F31" i="11" l="1"/>
  <c r="M34" i="11"/>
  <c r="H35" i="11"/>
  <c r="C32" i="11"/>
  <c r="A33" i="11"/>
  <c r="O32" i="11"/>
  <c r="P32" i="11" s="1"/>
  <c r="Q32" i="11" s="1"/>
  <c r="U32" i="11" s="1"/>
  <c r="J33" i="11"/>
  <c r="E30" i="11"/>
  <c r="D30" i="11"/>
  <c r="X31" i="11"/>
  <c r="Y31" i="11"/>
  <c r="S31" i="11"/>
  <c r="V32" i="11"/>
  <c r="W32" i="11" s="1"/>
  <c r="N34" i="11"/>
  <c r="I35" i="11"/>
  <c r="X31" i="5"/>
  <c r="W32" i="5"/>
  <c r="W33" i="6"/>
  <c r="X32" i="6"/>
  <c r="W28" i="10"/>
  <c r="X27" i="10"/>
  <c r="F27" i="10"/>
  <c r="D26" i="10"/>
  <c r="E26" i="10"/>
  <c r="J33" i="10"/>
  <c r="O32" i="10"/>
  <c r="M34" i="10"/>
  <c r="H35" i="10"/>
  <c r="I33" i="10"/>
  <c r="N32" i="10"/>
  <c r="R32" i="10" s="1"/>
  <c r="C34" i="10"/>
  <c r="A35" i="10"/>
  <c r="R31" i="10"/>
  <c r="U31" i="10" s="1"/>
  <c r="Y30" i="10"/>
  <c r="V31" i="10"/>
  <c r="S30" i="10"/>
  <c r="F32" i="11" l="1"/>
  <c r="I36" i="11"/>
  <c r="N35" i="11"/>
  <c r="O33" i="11"/>
  <c r="P33" i="11" s="1"/>
  <c r="Q33" i="11" s="1"/>
  <c r="U33" i="11" s="1"/>
  <c r="J34" i="11"/>
  <c r="A34" i="11"/>
  <c r="C33" i="11"/>
  <c r="X32" i="11"/>
  <c r="Y32" i="11"/>
  <c r="S32" i="11"/>
  <c r="V33" i="11"/>
  <c r="W33" i="11" s="1"/>
  <c r="H36" i="11"/>
  <c r="M35" i="11"/>
  <c r="E31" i="11"/>
  <c r="D31" i="11"/>
  <c r="X32" i="5"/>
  <c r="W33" i="5"/>
  <c r="W34" i="6"/>
  <c r="X33" i="6"/>
  <c r="E27" i="10"/>
  <c r="D27" i="10"/>
  <c r="W29" i="10"/>
  <c r="X28" i="10"/>
  <c r="F28" i="10"/>
  <c r="Y31" i="10"/>
  <c r="V32" i="10"/>
  <c r="S31" i="10"/>
  <c r="P32" i="10"/>
  <c r="Q32" i="10" s="1"/>
  <c r="U32" i="10" s="1"/>
  <c r="A36" i="10"/>
  <c r="C35" i="10"/>
  <c r="M35" i="10"/>
  <c r="H36" i="10"/>
  <c r="J34" i="10"/>
  <c r="O33" i="10"/>
  <c r="P33" i="10" s="1"/>
  <c r="Q33" i="10" s="1"/>
  <c r="N33" i="10"/>
  <c r="R33" i="10" s="1"/>
  <c r="I34" i="10"/>
  <c r="F33" i="11" l="1"/>
  <c r="O34" i="11"/>
  <c r="P34" i="11" s="1"/>
  <c r="Q34" i="11" s="1"/>
  <c r="U34" i="11" s="1"/>
  <c r="J35" i="11"/>
  <c r="I37" i="11"/>
  <c r="N36" i="11"/>
  <c r="V34" i="11"/>
  <c r="W34" i="11" s="1"/>
  <c r="X33" i="11"/>
  <c r="Y33" i="11"/>
  <c r="S33" i="11"/>
  <c r="H37" i="11"/>
  <c r="M36" i="11"/>
  <c r="A35" i="11"/>
  <c r="C34" i="11"/>
  <c r="E32" i="11"/>
  <c r="D32" i="11"/>
  <c r="X33" i="5"/>
  <c r="W34" i="5"/>
  <c r="W35" i="6"/>
  <c r="X34" i="6"/>
  <c r="W30" i="10"/>
  <c r="X29" i="10"/>
  <c r="F29" i="10"/>
  <c r="D28" i="10"/>
  <c r="E28" i="10"/>
  <c r="U33" i="10"/>
  <c r="S33" i="10" s="1"/>
  <c r="M36" i="10"/>
  <c r="H37" i="10"/>
  <c r="A37" i="10"/>
  <c r="C36" i="10"/>
  <c r="N34" i="10"/>
  <c r="I35" i="10"/>
  <c r="O34" i="10"/>
  <c r="P34" i="10" s="1"/>
  <c r="Q34" i="10" s="1"/>
  <c r="J35" i="10"/>
  <c r="V33" i="10"/>
  <c r="Y32" i="10"/>
  <c r="Y33" i="10" s="1"/>
  <c r="S32" i="10"/>
  <c r="F34" i="11" l="1"/>
  <c r="M37" i="11"/>
  <c r="H38" i="11"/>
  <c r="V35" i="11"/>
  <c r="W35" i="11" s="1"/>
  <c r="Y34" i="11"/>
  <c r="X34" i="11"/>
  <c r="S34" i="11"/>
  <c r="D33" i="11"/>
  <c r="E33" i="11"/>
  <c r="A36" i="11"/>
  <c r="C35" i="11"/>
  <c r="N37" i="11"/>
  <c r="I38" i="11"/>
  <c r="J36" i="11"/>
  <c r="O35" i="11"/>
  <c r="P35" i="11" s="1"/>
  <c r="Q35" i="11" s="1"/>
  <c r="U35" i="11" s="1"/>
  <c r="W35" i="5"/>
  <c r="X34" i="5"/>
  <c r="X35" i="6"/>
  <c r="W36" i="6"/>
  <c r="V34" i="10"/>
  <c r="D29" i="10"/>
  <c r="E29" i="10"/>
  <c r="W31" i="10"/>
  <c r="X30" i="10"/>
  <c r="X31" i="10" s="1"/>
  <c r="F30" i="10"/>
  <c r="O35" i="10"/>
  <c r="J36" i="10"/>
  <c r="A38" i="10"/>
  <c r="C37" i="10"/>
  <c r="R34" i="10"/>
  <c r="U34" i="10" s="1"/>
  <c r="M37" i="10"/>
  <c r="H38" i="10"/>
  <c r="N35" i="10"/>
  <c r="R35" i="10" s="1"/>
  <c r="I36" i="10"/>
  <c r="F35" i="11" l="1"/>
  <c r="J37" i="11"/>
  <c r="O36" i="11"/>
  <c r="P36" i="11" s="1"/>
  <c r="Q36" i="11" s="1"/>
  <c r="U36" i="11" s="1"/>
  <c r="A37" i="11"/>
  <c r="C36" i="11"/>
  <c r="Y35" i="11"/>
  <c r="X35" i="11"/>
  <c r="V36" i="11"/>
  <c r="W36" i="11" s="1"/>
  <c r="S35" i="11"/>
  <c r="E34" i="11"/>
  <c r="D34" i="11"/>
  <c r="N38" i="11"/>
  <c r="I39" i="11"/>
  <c r="M38" i="11"/>
  <c r="H39" i="11"/>
  <c r="X35" i="5"/>
  <c r="W36" i="5"/>
  <c r="W37" i="6"/>
  <c r="X36" i="6"/>
  <c r="W32" i="10"/>
  <c r="F31" i="10"/>
  <c r="D30" i="10"/>
  <c r="E30" i="10"/>
  <c r="V35" i="10"/>
  <c r="S34" i="10"/>
  <c r="Y34" i="10"/>
  <c r="N36" i="10"/>
  <c r="I37" i="10"/>
  <c r="C38" i="10"/>
  <c r="A39" i="10"/>
  <c r="H39" i="10"/>
  <c r="M38" i="10"/>
  <c r="O36" i="10"/>
  <c r="P36" i="10" s="1"/>
  <c r="Q36" i="10" s="1"/>
  <c r="J37" i="10"/>
  <c r="P35" i="10"/>
  <c r="Q35" i="10" s="1"/>
  <c r="U35" i="10" s="1"/>
  <c r="F36" i="11" l="1"/>
  <c r="M39" i="11"/>
  <c r="H40" i="11"/>
  <c r="O37" i="11"/>
  <c r="P37" i="11" s="1"/>
  <c r="Q37" i="11" s="1"/>
  <c r="U37" i="11" s="1"/>
  <c r="J38" i="11"/>
  <c r="A38" i="11"/>
  <c r="C37" i="11"/>
  <c r="D35" i="11"/>
  <c r="E35" i="11"/>
  <c r="N39" i="11"/>
  <c r="I40" i="11"/>
  <c r="Y36" i="11"/>
  <c r="X36" i="11"/>
  <c r="V37" i="11"/>
  <c r="W37" i="11" s="1"/>
  <c r="S36" i="11"/>
  <c r="W37" i="5"/>
  <c r="X36" i="5"/>
  <c r="W38" i="6"/>
  <c r="X37" i="6"/>
  <c r="D31" i="10"/>
  <c r="E31" i="10"/>
  <c r="W33" i="10"/>
  <c r="F32" i="10"/>
  <c r="X32" i="10"/>
  <c r="X33" i="10" s="1"/>
  <c r="C39" i="10"/>
  <c r="A40" i="10"/>
  <c r="N37" i="10"/>
  <c r="I38" i="10"/>
  <c r="V36" i="10"/>
  <c r="Y35" i="10"/>
  <c r="S35" i="10"/>
  <c r="J38" i="10"/>
  <c r="O37" i="10"/>
  <c r="P37" i="10" s="1"/>
  <c r="Q37" i="10" s="1"/>
  <c r="H40" i="10"/>
  <c r="M39" i="10"/>
  <c r="R36" i="10"/>
  <c r="U36" i="10" s="1"/>
  <c r="F37" i="11" l="1"/>
  <c r="I41" i="11"/>
  <c r="N40" i="11"/>
  <c r="C38" i="11"/>
  <c r="A39" i="11"/>
  <c r="J39" i="11"/>
  <c r="O38" i="11"/>
  <c r="P38" i="11" s="1"/>
  <c r="Q38" i="11" s="1"/>
  <c r="U38" i="11" s="1"/>
  <c r="H41" i="11"/>
  <c r="M40" i="11"/>
  <c r="Y37" i="11"/>
  <c r="X37" i="11"/>
  <c r="V38" i="11"/>
  <c r="W38" i="11" s="1"/>
  <c r="S37" i="11"/>
  <c r="E36" i="11"/>
  <c r="D36" i="11"/>
  <c r="X37" i="5"/>
  <c r="W38" i="5"/>
  <c r="W39" i="6"/>
  <c r="X38" i="6"/>
  <c r="E32" i="10"/>
  <c r="D32" i="10"/>
  <c r="W34" i="10"/>
  <c r="F33" i="10"/>
  <c r="Y36" i="10"/>
  <c r="V37" i="10"/>
  <c r="S36" i="10"/>
  <c r="H41" i="10"/>
  <c r="M40" i="10"/>
  <c r="C40" i="10"/>
  <c r="A41" i="10"/>
  <c r="J39" i="10"/>
  <c r="O38" i="10"/>
  <c r="I39" i="10"/>
  <c r="N38" i="10"/>
  <c r="R38" i="10" s="1"/>
  <c r="R37" i="10"/>
  <c r="U37" i="10" s="1"/>
  <c r="F38" i="11" l="1"/>
  <c r="S38" i="11"/>
  <c r="V39" i="11"/>
  <c r="W39" i="11" s="1"/>
  <c r="Y38" i="11"/>
  <c r="X38" i="11"/>
  <c r="C39" i="11"/>
  <c r="A40" i="11"/>
  <c r="I42" i="11"/>
  <c r="N41" i="11"/>
  <c r="O39" i="11"/>
  <c r="P39" i="11" s="1"/>
  <c r="Q39" i="11" s="1"/>
  <c r="U39" i="11" s="1"/>
  <c r="J40" i="11"/>
  <c r="H42" i="11"/>
  <c r="M41" i="11"/>
  <c r="E37" i="11"/>
  <c r="D37" i="11"/>
  <c r="W39" i="5"/>
  <c r="X38" i="5"/>
  <c r="W40" i="6"/>
  <c r="X39" i="6"/>
  <c r="W35" i="10"/>
  <c r="F34" i="10"/>
  <c r="X34" i="10"/>
  <c r="X35" i="10" s="1"/>
  <c r="E33" i="10"/>
  <c r="D33" i="10"/>
  <c r="Y37" i="10"/>
  <c r="V38" i="10"/>
  <c r="S37" i="10"/>
  <c r="J40" i="10"/>
  <c r="O39" i="10"/>
  <c r="C41" i="10"/>
  <c r="A42" i="10"/>
  <c r="I40" i="10"/>
  <c r="N39" i="10"/>
  <c r="R39" i="10" s="1"/>
  <c r="P38" i="10"/>
  <c r="Q38" i="10" s="1"/>
  <c r="U38" i="10" s="1"/>
  <c r="M41" i="10"/>
  <c r="H42" i="10"/>
  <c r="F39" i="11" l="1"/>
  <c r="M42" i="11"/>
  <c r="H43" i="11"/>
  <c r="A41" i="11"/>
  <c r="C40" i="11"/>
  <c r="J41" i="11"/>
  <c r="O40" i="11"/>
  <c r="P40" i="11" s="1"/>
  <c r="Q40" i="11" s="1"/>
  <c r="U40" i="11" s="1"/>
  <c r="E38" i="11"/>
  <c r="D38" i="11"/>
  <c r="Y39" i="11"/>
  <c r="X39" i="11"/>
  <c r="V40" i="11"/>
  <c r="W40" i="11" s="1"/>
  <c r="S39" i="11"/>
  <c r="I43" i="11"/>
  <c r="N42" i="11"/>
  <c r="X39" i="5"/>
  <c r="W40" i="5"/>
  <c r="W41" i="6"/>
  <c r="X40" i="6"/>
  <c r="E34" i="10"/>
  <c r="D34" i="10"/>
  <c r="W36" i="10"/>
  <c r="F35" i="10"/>
  <c r="J41" i="10"/>
  <c r="O40" i="10"/>
  <c r="I41" i="10"/>
  <c r="N40" i="10"/>
  <c r="R40" i="10" s="1"/>
  <c r="M42" i="10"/>
  <c r="H43" i="10"/>
  <c r="P39" i="10"/>
  <c r="Q39" i="10" s="1"/>
  <c r="U39" i="10" s="1"/>
  <c r="Y38" i="10"/>
  <c r="V39" i="10"/>
  <c r="S38" i="10"/>
  <c r="C42" i="10"/>
  <c r="A43" i="10"/>
  <c r="F40" i="11" l="1"/>
  <c r="Y40" i="11"/>
  <c r="X40" i="11"/>
  <c r="V41" i="11"/>
  <c r="W41" i="11" s="1"/>
  <c r="S40" i="11"/>
  <c r="J42" i="11"/>
  <c r="O41" i="11"/>
  <c r="P41" i="11" s="1"/>
  <c r="Q41" i="11" s="1"/>
  <c r="U41" i="11" s="1"/>
  <c r="N43" i="11"/>
  <c r="I44" i="11"/>
  <c r="D39" i="11"/>
  <c r="E39" i="11"/>
  <c r="C41" i="11"/>
  <c r="A42" i="11"/>
  <c r="M43" i="11"/>
  <c r="H44" i="11"/>
  <c r="X40" i="5"/>
  <c r="W41" i="5"/>
  <c r="W42" i="6"/>
  <c r="X41" i="6"/>
  <c r="W37" i="10"/>
  <c r="F36" i="10"/>
  <c r="E35" i="10"/>
  <c r="D35" i="10"/>
  <c r="X36" i="10"/>
  <c r="X37" i="10" s="1"/>
  <c r="Y39" i="10"/>
  <c r="V40" i="10"/>
  <c r="S39" i="10"/>
  <c r="M43" i="10"/>
  <c r="H44" i="10"/>
  <c r="N41" i="10"/>
  <c r="I42" i="10"/>
  <c r="P40" i="10"/>
  <c r="Q40" i="10" s="1"/>
  <c r="U40" i="10" s="1"/>
  <c r="A44" i="10"/>
  <c r="C43" i="10"/>
  <c r="O41" i="10"/>
  <c r="P41" i="10" s="1"/>
  <c r="Q41" i="10" s="1"/>
  <c r="J42" i="10"/>
  <c r="F41" i="11" l="1"/>
  <c r="M44" i="11"/>
  <c r="H45" i="11"/>
  <c r="C42" i="11"/>
  <c r="A43" i="11"/>
  <c r="N44" i="11"/>
  <c r="I45" i="11"/>
  <c r="J43" i="11"/>
  <c r="O42" i="11"/>
  <c r="P42" i="11" s="1"/>
  <c r="Q42" i="11" s="1"/>
  <c r="U42" i="11" s="1"/>
  <c r="X41" i="11"/>
  <c r="Y41" i="11"/>
  <c r="V42" i="11"/>
  <c r="W42" i="11" s="1"/>
  <c r="S41" i="11"/>
  <c r="E40" i="11"/>
  <c r="D40" i="11"/>
  <c r="X41" i="5"/>
  <c r="W42" i="5"/>
  <c r="W43" i="6"/>
  <c r="X42" i="6"/>
  <c r="D36" i="10"/>
  <c r="E36" i="10"/>
  <c r="W38" i="10"/>
  <c r="F37" i="10"/>
  <c r="A45" i="10"/>
  <c r="C44" i="10"/>
  <c r="Y40" i="10"/>
  <c r="V41" i="10"/>
  <c r="S40" i="10"/>
  <c r="N42" i="10"/>
  <c r="I43" i="10"/>
  <c r="M44" i="10"/>
  <c r="H45" i="10"/>
  <c r="O42" i="10"/>
  <c r="P42" i="10" s="1"/>
  <c r="Q42" i="10" s="1"/>
  <c r="J43" i="10"/>
  <c r="R41" i="10"/>
  <c r="U41" i="10" s="1"/>
  <c r="F42" i="11" l="1"/>
  <c r="X42" i="11"/>
  <c r="V43" i="11"/>
  <c r="W43" i="11" s="1"/>
  <c r="Y42" i="11"/>
  <c r="S42" i="11"/>
  <c r="C43" i="11"/>
  <c r="A44" i="11"/>
  <c r="E41" i="11"/>
  <c r="D41" i="11"/>
  <c r="O43" i="11"/>
  <c r="P43" i="11" s="1"/>
  <c r="Q43" i="11" s="1"/>
  <c r="U43" i="11" s="1"/>
  <c r="J44" i="11"/>
  <c r="I46" i="11"/>
  <c r="N45" i="11"/>
  <c r="M45" i="11"/>
  <c r="H46" i="11"/>
  <c r="W43" i="5"/>
  <c r="X42" i="5"/>
  <c r="X43" i="6"/>
  <c r="W44" i="6"/>
  <c r="W39" i="10"/>
  <c r="F38" i="10"/>
  <c r="X38" i="10"/>
  <c r="X39" i="10" s="1"/>
  <c r="D37" i="10"/>
  <c r="E37" i="10"/>
  <c r="S41" i="10"/>
  <c r="Y41" i="10"/>
  <c r="V42" i="10"/>
  <c r="O43" i="10"/>
  <c r="J44" i="10"/>
  <c r="R42" i="10"/>
  <c r="U42" i="10" s="1"/>
  <c r="H46" i="10"/>
  <c r="M45" i="10"/>
  <c r="N43" i="10"/>
  <c r="R43" i="10" s="1"/>
  <c r="I44" i="10"/>
  <c r="A46" i="10"/>
  <c r="C45" i="10"/>
  <c r="F43" i="11" l="1"/>
  <c r="H47" i="11"/>
  <c r="M46" i="11"/>
  <c r="O44" i="11"/>
  <c r="P44" i="11" s="1"/>
  <c r="Q44" i="11" s="1"/>
  <c r="U44" i="11" s="1"/>
  <c r="J45" i="11"/>
  <c r="I47" i="11"/>
  <c r="N46" i="11"/>
  <c r="C44" i="11"/>
  <c r="A45" i="11"/>
  <c r="V44" i="11"/>
  <c r="W44" i="11" s="1"/>
  <c r="S43" i="11"/>
  <c r="Y43" i="11"/>
  <c r="X43" i="11"/>
  <c r="E42" i="11"/>
  <c r="D42" i="11"/>
  <c r="X43" i="5"/>
  <c r="W44" i="5"/>
  <c r="W45" i="6"/>
  <c r="X44" i="6"/>
  <c r="E38" i="10"/>
  <c r="D38" i="10"/>
  <c r="W40" i="10"/>
  <c r="F39" i="10"/>
  <c r="V43" i="10"/>
  <c r="S42" i="10"/>
  <c r="Y42" i="10"/>
  <c r="C46" i="10"/>
  <c r="A47" i="10"/>
  <c r="H47" i="10"/>
  <c r="M46" i="10"/>
  <c r="N44" i="10"/>
  <c r="I45" i="10"/>
  <c r="O44" i="10"/>
  <c r="P44" i="10" s="1"/>
  <c r="Q44" i="10" s="1"/>
  <c r="J45" i="10"/>
  <c r="P43" i="10"/>
  <c r="Q43" i="10" s="1"/>
  <c r="U43" i="10" s="1"/>
  <c r="F44" i="11" l="1"/>
  <c r="A46" i="11"/>
  <c r="C45" i="11"/>
  <c r="Y44" i="11"/>
  <c r="X44" i="11"/>
  <c r="V45" i="11"/>
  <c r="W45" i="11" s="1"/>
  <c r="S44" i="11"/>
  <c r="H48" i="11"/>
  <c r="M47" i="11"/>
  <c r="O45" i="11"/>
  <c r="P45" i="11" s="1"/>
  <c r="Q45" i="11" s="1"/>
  <c r="U45" i="11" s="1"/>
  <c r="J46" i="11"/>
  <c r="E43" i="11"/>
  <c r="D43" i="11"/>
  <c r="I48" i="11"/>
  <c r="N47" i="11"/>
  <c r="X44" i="5"/>
  <c r="W45" i="5"/>
  <c r="W46" i="6"/>
  <c r="X45" i="6"/>
  <c r="W41" i="10"/>
  <c r="F40" i="10"/>
  <c r="D39" i="10"/>
  <c r="E39" i="10"/>
  <c r="X40" i="10"/>
  <c r="X41" i="10" s="1"/>
  <c r="V44" i="10"/>
  <c r="Y43" i="10"/>
  <c r="S43" i="10"/>
  <c r="O45" i="10"/>
  <c r="J46" i="10"/>
  <c r="R44" i="10"/>
  <c r="U44" i="10" s="1"/>
  <c r="H48" i="10"/>
  <c r="M47" i="10"/>
  <c r="N45" i="10"/>
  <c r="R45" i="10" s="1"/>
  <c r="I46" i="10"/>
  <c r="C47" i="10"/>
  <c r="A48" i="10"/>
  <c r="F45" i="11" l="1"/>
  <c r="N48" i="11"/>
  <c r="I49" i="11"/>
  <c r="J47" i="11"/>
  <c r="O46" i="11"/>
  <c r="P46" i="11" s="1"/>
  <c r="Q46" i="11" s="1"/>
  <c r="U46" i="11" s="1"/>
  <c r="M48" i="11"/>
  <c r="H49" i="11"/>
  <c r="C46" i="11"/>
  <c r="A47" i="11"/>
  <c r="D44" i="11"/>
  <c r="E44" i="11"/>
  <c r="V46" i="11"/>
  <c r="W46" i="11" s="1"/>
  <c r="Y45" i="11"/>
  <c r="X45" i="11"/>
  <c r="S45" i="11"/>
  <c r="W46" i="5"/>
  <c r="X45" i="5"/>
  <c r="W47" i="6"/>
  <c r="X46" i="6"/>
  <c r="E40" i="10"/>
  <c r="D40" i="10"/>
  <c r="W42" i="10"/>
  <c r="F41" i="10"/>
  <c r="Y44" i="10"/>
  <c r="V45" i="10"/>
  <c r="S44" i="10"/>
  <c r="M48" i="10"/>
  <c r="H49" i="10"/>
  <c r="I47" i="10"/>
  <c r="N46" i="10"/>
  <c r="C48" i="10"/>
  <c r="A49" i="10"/>
  <c r="P45" i="10"/>
  <c r="Q45" i="10" s="1"/>
  <c r="U45" i="10" s="1"/>
  <c r="O46" i="10"/>
  <c r="P46" i="10" s="1"/>
  <c r="Q46" i="10" s="1"/>
  <c r="J47" i="10"/>
  <c r="F46" i="11" l="1"/>
  <c r="M49" i="11"/>
  <c r="H50" i="11"/>
  <c r="C47" i="11"/>
  <c r="A48" i="11"/>
  <c r="D45" i="11"/>
  <c r="E45" i="11"/>
  <c r="X46" i="11"/>
  <c r="Y46" i="11"/>
  <c r="V47" i="11"/>
  <c r="W47" i="11" s="1"/>
  <c r="S46" i="11"/>
  <c r="J48" i="11"/>
  <c r="O47" i="11"/>
  <c r="P47" i="11" s="1"/>
  <c r="Q47" i="11" s="1"/>
  <c r="U47" i="11" s="1"/>
  <c r="N49" i="11"/>
  <c r="I50" i="11"/>
  <c r="X46" i="5"/>
  <c r="W47" i="5"/>
  <c r="X47" i="6"/>
  <c r="W48" i="6"/>
  <c r="W43" i="10"/>
  <c r="F42" i="10"/>
  <c r="D41" i="10"/>
  <c r="E41" i="10"/>
  <c r="X42" i="10"/>
  <c r="X43" i="10" s="1"/>
  <c r="R46" i="10"/>
  <c r="U46" i="10" s="1"/>
  <c r="M49" i="10"/>
  <c r="H50" i="10"/>
  <c r="Y45" i="10"/>
  <c r="V46" i="10"/>
  <c r="S45" i="10"/>
  <c r="J48" i="10"/>
  <c r="O47" i="10"/>
  <c r="C49" i="10"/>
  <c r="A50" i="10"/>
  <c r="I48" i="10"/>
  <c r="N47" i="10"/>
  <c r="R47" i="10" s="1"/>
  <c r="F47" i="11" l="1"/>
  <c r="X47" i="11"/>
  <c r="Y47" i="11"/>
  <c r="S47" i="11"/>
  <c r="V48" i="11"/>
  <c r="W48" i="11" s="1"/>
  <c r="A49" i="11"/>
  <c r="C48" i="11"/>
  <c r="E46" i="11"/>
  <c r="D46" i="11"/>
  <c r="N50" i="11"/>
  <c r="I51" i="11"/>
  <c r="J49" i="11"/>
  <c r="O48" i="11"/>
  <c r="P48" i="11" s="1"/>
  <c r="Q48" i="11" s="1"/>
  <c r="U48" i="11" s="1"/>
  <c r="M50" i="11"/>
  <c r="H51" i="11"/>
  <c r="W48" i="5"/>
  <c r="X47" i="5"/>
  <c r="W49" i="6"/>
  <c r="X48" i="6"/>
  <c r="D42" i="10"/>
  <c r="E42" i="10"/>
  <c r="W44" i="10"/>
  <c r="F43" i="10"/>
  <c r="Y46" i="10"/>
  <c r="V47" i="10"/>
  <c r="S46" i="10"/>
  <c r="I49" i="10"/>
  <c r="N48" i="10"/>
  <c r="R48" i="10" s="1"/>
  <c r="J49" i="10"/>
  <c r="O48" i="10"/>
  <c r="P48" i="10" s="1"/>
  <c r="Q48" i="10" s="1"/>
  <c r="P47" i="10"/>
  <c r="Q47" i="10" s="1"/>
  <c r="U47" i="10" s="1"/>
  <c r="C50" i="10"/>
  <c r="A51" i="10"/>
  <c r="M50" i="10"/>
  <c r="H51" i="10"/>
  <c r="F48" i="11" l="1"/>
  <c r="Y48" i="11"/>
  <c r="V49" i="11"/>
  <c r="W49" i="11" s="1"/>
  <c r="X48" i="11"/>
  <c r="S48" i="11"/>
  <c r="I52" i="11"/>
  <c r="N51" i="11"/>
  <c r="H52" i="11"/>
  <c r="M51" i="11"/>
  <c r="O49" i="11"/>
  <c r="P49" i="11" s="1"/>
  <c r="Q49" i="11" s="1"/>
  <c r="U49" i="11" s="1"/>
  <c r="J50" i="11"/>
  <c r="C49" i="11"/>
  <c r="A50" i="11"/>
  <c r="E47" i="11"/>
  <c r="D47" i="11"/>
  <c r="W49" i="5"/>
  <c r="X48" i="5"/>
  <c r="W50" i="6"/>
  <c r="X49" i="6"/>
  <c r="D43" i="10"/>
  <c r="E43" i="10"/>
  <c r="W45" i="10"/>
  <c r="F44" i="10"/>
  <c r="X44" i="10"/>
  <c r="X45" i="10" s="1"/>
  <c r="U48" i="10"/>
  <c r="A52" i="10"/>
  <c r="C51" i="10"/>
  <c r="Y47" i="10"/>
  <c r="V48" i="10"/>
  <c r="S47" i="10"/>
  <c r="Y48" i="10"/>
  <c r="V49" i="10"/>
  <c r="S48" i="10"/>
  <c r="N49" i="10"/>
  <c r="I50" i="10"/>
  <c r="M51" i="10"/>
  <c r="H52" i="10"/>
  <c r="O49" i="10"/>
  <c r="P49" i="10" s="1"/>
  <c r="Q49" i="10" s="1"/>
  <c r="J50" i="10"/>
  <c r="F49" i="11" l="1"/>
  <c r="O50" i="11"/>
  <c r="P50" i="11" s="1"/>
  <c r="Q50" i="11" s="1"/>
  <c r="U50" i="11" s="1"/>
  <c r="J51" i="11"/>
  <c r="C50" i="11"/>
  <c r="A51" i="11"/>
  <c r="M52" i="11"/>
  <c r="H53" i="11"/>
  <c r="I53" i="11"/>
  <c r="N52" i="11"/>
  <c r="D48" i="11"/>
  <c r="E48" i="11"/>
  <c r="X49" i="11"/>
  <c r="V50" i="11"/>
  <c r="W50" i="11" s="1"/>
  <c r="Y49" i="11"/>
  <c r="S49" i="11"/>
  <c r="X49" i="5"/>
  <c r="W50" i="5"/>
  <c r="W51" i="6"/>
  <c r="X50" i="6"/>
  <c r="D44" i="10"/>
  <c r="E44" i="10"/>
  <c r="W46" i="10"/>
  <c r="F45" i="10"/>
  <c r="O50" i="10"/>
  <c r="J51" i="10"/>
  <c r="R49" i="10"/>
  <c r="U49" i="10" s="1"/>
  <c r="H53" i="10"/>
  <c r="M52" i="10"/>
  <c r="N50" i="10"/>
  <c r="R50" i="10" s="1"/>
  <c r="I51" i="10"/>
  <c r="A53" i="10"/>
  <c r="C52" i="10"/>
  <c r="F50" i="11" l="1"/>
  <c r="N53" i="11"/>
  <c r="I54" i="11"/>
  <c r="C51" i="11"/>
  <c r="A52" i="11"/>
  <c r="O51" i="11"/>
  <c r="P51" i="11" s="1"/>
  <c r="Q51" i="11" s="1"/>
  <c r="U51" i="11" s="1"/>
  <c r="J52" i="11"/>
  <c r="M53" i="11"/>
  <c r="H54" i="11"/>
  <c r="E49" i="11"/>
  <c r="D49" i="11"/>
  <c r="V51" i="11"/>
  <c r="W51" i="11" s="1"/>
  <c r="Y50" i="11"/>
  <c r="X50" i="11"/>
  <c r="S50" i="11"/>
  <c r="W51" i="5"/>
  <c r="X50" i="5"/>
  <c r="X51" i="6"/>
  <c r="W52" i="6"/>
  <c r="W47" i="10"/>
  <c r="F46" i="10"/>
  <c r="D45" i="10"/>
  <c r="E45" i="10"/>
  <c r="X46" i="10"/>
  <c r="X47" i="10" s="1"/>
  <c r="A54" i="10"/>
  <c r="C53" i="10"/>
  <c r="N51" i="10"/>
  <c r="I52" i="10"/>
  <c r="H54" i="10"/>
  <c r="M53" i="10"/>
  <c r="O51" i="10"/>
  <c r="P51" i="10" s="1"/>
  <c r="Q51" i="10" s="1"/>
  <c r="J52" i="10"/>
  <c r="Y49" i="10"/>
  <c r="S49" i="10"/>
  <c r="V50" i="10"/>
  <c r="P50" i="10"/>
  <c r="Q50" i="10" s="1"/>
  <c r="U50" i="10" s="1"/>
  <c r="F51" i="11" l="1"/>
  <c r="M54" i="11"/>
  <c r="H55" i="11"/>
  <c r="J53" i="11"/>
  <c r="O52" i="11"/>
  <c r="P52" i="11" s="1"/>
  <c r="Q52" i="11" s="1"/>
  <c r="U52" i="11" s="1"/>
  <c r="C52" i="11"/>
  <c r="A53" i="11"/>
  <c r="E50" i="11"/>
  <c r="D50" i="11"/>
  <c r="Y51" i="11"/>
  <c r="X51" i="11"/>
  <c r="V52" i="11"/>
  <c r="W52" i="11" s="1"/>
  <c r="S51" i="11"/>
  <c r="N54" i="11"/>
  <c r="I55" i="11"/>
  <c r="X51" i="5"/>
  <c r="W52" i="5"/>
  <c r="W53" i="6"/>
  <c r="X52" i="6"/>
  <c r="E46" i="10"/>
  <c r="D46" i="10"/>
  <c r="W48" i="10"/>
  <c r="F47" i="10"/>
  <c r="V51" i="10"/>
  <c r="Y50" i="10"/>
  <c r="S50" i="10"/>
  <c r="R51" i="10"/>
  <c r="U51" i="10" s="1"/>
  <c r="O52" i="10"/>
  <c r="J53" i="10"/>
  <c r="H55" i="10"/>
  <c r="M54" i="10"/>
  <c r="N52" i="10"/>
  <c r="R52" i="10" s="1"/>
  <c r="I53" i="10"/>
  <c r="C54" i="10"/>
  <c r="A55" i="10"/>
  <c r="F52" i="11" l="1"/>
  <c r="C53" i="11"/>
  <c r="A54" i="11"/>
  <c r="O53" i="11"/>
  <c r="P53" i="11" s="1"/>
  <c r="Q53" i="11" s="1"/>
  <c r="U53" i="11" s="1"/>
  <c r="J54" i="11"/>
  <c r="N55" i="11"/>
  <c r="I56" i="11"/>
  <c r="X52" i="11"/>
  <c r="V53" i="11"/>
  <c r="W53" i="11" s="1"/>
  <c r="Y52" i="11"/>
  <c r="S52" i="11"/>
  <c r="H56" i="11"/>
  <c r="M55" i="11"/>
  <c r="E51" i="11"/>
  <c r="D51" i="11"/>
  <c r="X52" i="5"/>
  <c r="W53" i="5"/>
  <c r="W54" i="6"/>
  <c r="X53" i="6"/>
  <c r="E47" i="10"/>
  <c r="D47" i="10"/>
  <c r="W49" i="10"/>
  <c r="F48" i="10"/>
  <c r="X48" i="10"/>
  <c r="X49" i="10" s="1"/>
  <c r="S51" i="10"/>
  <c r="V52" i="10"/>
  <c r="Y51" i="10"/>
  <c r="N53" i="10"/>
  <c r="I54" i="10"/>
  <c r="P52" i="10"/>
  <c r="Q52" i="10" s="1"/>
  <c r="U52" i="10" s="1"/>
  <c r="H56" i="10"/>
  <c r="M55" i="10"/>
  <c r="O53" i="10"/>
  <c r="P53" i="10" s="1"/>
  <c r="Q53" i="10" s="1"/>
  <c r="J54" i="10"/>
  <c r="C55" i="10"/>
  <c r="A56" i="10"/>
  <c r="F53" i="11" l="1"/>
  <c r="I57" i="11"/>
  <c r="N56" i="11"/>
  <c r="H57" i="11"/>
  <c r="M56" i="11"/>
  <c r="O54" i="11"/>
  <c r="P54" i="11" s="1"/>
  <c r="Q54" i="11" s="1"/>
  <c r="U54" i="11" s="1"/>
  <c r="J55" i="11"/>
  <c r="C54" i="11"/>
  <c r="A55" i="11"/>
  <c r="V54" i="11"/>
  <c r="W54" i="11" s="1"/>
  <c r="Y53" i="11"/>
  <c r="X53" i="11"/>
  <c r="S53" i="11"/>
  <c r="E52" i="11"/>
  <c r="D52" i="11"/>
  <c r="X53" i="5"/>
  <c r="W54" i="5"/>
  <c r="W55" i="6"/>
  <c r="X54" i="6"/>
  <c r="W50" i="10"/>
  <c r="F49" i="10"/>
  <c r="X50" i="10"/>
  <c r="D48" i="10"/>
  <c r="E48" i="10"/>
  <c r="C56" i="10"/>
  <c r="A57" i="10"/>
  <c r="R53" i="10"/>
  <c r="U53" i="10" s="1"/>
  <c r="Y52" i="10"/>
  <c r="S52" i="10"/>
  <c r="V53" i="10"/>
  <c r="J55" i="10"/>
  <c r="O54" i="10"/>
  <c r="M56" i="10"/>
  <c r="H57" i="10"/>
  <c r="I55" i="10"/>
  <c r="N54" i="10"/>
  <c r="R54" i="10" s="1"/>
  <c r="F54" i="11" l="1"/>
  <c r="A56" i="11"/>
  <c r="C55" i="11"/>
  <c r="O55" i="11"/>
  <c r="P55" i="11" s="1"/>
  <c r="Q55" i="11" s="1"/>
  <c r="U55" i="11" s="1"/>
  <c r="J56" i="11"/>
  <c r="H58" i="11"/>
  <c r="M57" i="11"/>
  <c r="I58" i="11"/>
  <c r="N57" i="11"/>
  <c r="E53" i="11"/>
  <c r="D53" i="11"/>
  <c r="X54" i="11"/>
  <c r="S54" i="11"/>
  <c r="V55" i="11"/>
  <c r="W55" i="11" s="1"/>
  <c r="Y54" i="11"/>
  <c r="X54" i="5"/>
  <c r="W55" i="5"/>
  <c r="W56" i="6"/>
  <c r="X55" i="6"/>
  <c r="D49" i="10"/>
  <c r="E49" i="10"/>
  <c r="W51" i="10"/>
  <c r="F50" i="10"/>
  <c r="Y53" i="10"/>
  <c r="V54" i="10"/>
  <c r="S53" i="10"/>
  <c r="P54" i="10"/>
  <c r="Q54" i="10" s="1"/>
  <c r="U54" i="10" s="1"/>
  <c r="I56" i="10"/>
  <c r="N55" i="10"/>
  <c r="M57" i="10"/>
  <c r="H58" i="10"/>
  <c r="J56" i="10"/>
  <c r="O55" i="10"/>
  <c r="P55" i="10" s="1"/>
  <c r="Q55" i="10" s="1"/>
  <c r="C57" i="10"/>
  <c r="A58" i="10"/>
  <c r="F55" i="11" l="1"/>
  <c r="N58" i="11"/>
  <c r="I59" i="11"/>
  <c r="N59" i="11" s="1"/>
  <c r="M58" i="11"/>
  <c r="H59" i="11"/>
  <c r="M59" i="11" s="1"/>
  <c r="C56" i="11"/>
  <c r="A57" i="11"/>
  <c r="J57" i="11"/>
  <c r="O56" i="11"/>
  <c r="P56" i="11" s="1"/>
  <c r="Q56" i="11" s="1"/>
  <c r="U56" i="11" s="1"/>
  <c r="D54" i="11"/>
  <c r="E54" i="11"/>
  <c r="Y55" i="11"/>
  <c r="X55" i="11"/>
  <c r="V56" i="11"/>
  <c r="W56" i="11" s="1"/>
  <c r="S55" i="11"/>
  <c r="W56" i="5"/>
  <c r="X55" i="5"/>
  <c r="W57" i="6"/>
  <c r="X56" i="6"/>
  <c r="W52" i="10"/>
  <c r="F51" i="10"/>
  <c r="E50" i="10"/>
  <c r="D50" i="10"/>
  <c r="X51" i="10"/>
  <c r="X52" i="10" s="1"/>
  <c r="A59" i="10"/>
  <c r="C59" i="10" s="1"/>
  <c r="C58" i="10"/>
  <c r="M58" i="10"/>
  <c r="H59" i="10"/>
  <c r="M59" i="10" s="1"/>
  <c r="N56" i="10"/>
  <c r="I57" i="10"/>
  <c r="J57" i="10"/>
  <c r="O56" i="10"/>
  <c r="P56" i="10" s="1"/>
  <c r="Q56" i="10" s="1"/>
  <c r="R55" i="10"/>
  <c r="U55" i="10" s="1"/>
  <c r="Y54" i="10"/>
  <c r="V55" i="10"/>
  <c r="S54" i="10"/>
  <c r="F56" i="11" l="1"/>
  <c r="J58" i="11"/>
  <c r="O57" i="11"/>
  <c r="P57" i="11" s="1"/>
  <c r="Q57" i="11" s="1"/>
  <c r="U57" i="11" s="1"/>
  <c r="Y56" i="11"/>
  <c r="X56" i="11"/>
  <c r="V57" i="11"/>
  <c r="W57" i="11" s="1"/>
  <c r="S56" i="11"/>
  <c r="C57" i="11"/>
  <c r="A58" i="11"/>
  <c r="E55" i="11"/>
  <c r="D55" i="11"/>
  <c r="W57" i="5"/>
  <c r="X56" i="5"/>
  <c r="W58" i="6"/>
  <c r="X57" i="6"/>
  <c r="E51" i="10"/>
  <c r="D51" i="10"/>
  <c r="W53" i="10"/>
  <c r="F52" i="10"/>
  <c r="V56" i="10"/>
  <c r="Y55" i="10"/>
  <c r="S55" i="10"/>
  <c r="O57" i="10"/>
  <c r="J58" i="10"/>
  <c r="R56" i="10"/>
  <c r="U56" i="10" s="1"/>
  <c r="N57" i="10"/>
  <c r="R57" i="10" s="1"/>
  <c r="I58" i="10"/>
  <c r="F57" i="11" l="1"/>
  <c r="C58" i="11"/>
  <c r="A59" i="11"/>
  <c r="C59" i="11" s="1"/>
  <c r="E56" i="11"/>
  <c r="D56" i="11"/>
  <c r="V58" i="11"/>
  <c r="W58" i="11" s="1"/>
  <c r="X57" i="11"/>
  <c r="Y57" i="11"/>
  <c r="S57" i="11"/>
  <c r="O58" i="11"/>
  <c r="P58" i="11" s="1"/>
  <c r="Q58" i="11" s="1"/>
  <c r="U58" i="11" s="1"/>
  <c r="J59" i="11"/>
  <c r="O59" i="11" s="1"/>
  <c r="P59" i="11" s="1"/>
  <c r="Q59" i="11" s="1"/>
  <c r="U59" i="11" s="1"/>
  <c r="W58" i="5"/>
  <c r="X57" i="5"/>
  <c r="W59" i="6"/>
  <c r="X59" i="6" s="1"/>
  <c r="X58" i="6"/>
  <c r="W54" i="10"/>
  <c r="F53" i="10"/>
  <c r="D52" i="10"/>
  <c r="E52" i="10"/>
  <c r="X53" i="10"/>
  <c r="X54" i="10" s="1"/>
  <c r="Y56" i="10"/>
  <c r="S56" i="10"/>
  <c r="V57" i="10"/>
  <c r="O58" i="10"/>
  <c r="J59" i="10"/>
  <c r="O59" i="10" s="1"/>
  <c r="N58" i="10"/>
  <c r="R58" i="10" s="1"/>
  <c r="I59" i="10"/>
  <c r="N59" i="10" s="1"/>
  <c r="R59" i="10" s="1"/>
  <c r="P57" i="10"/>
  <c r="Q57" i="10" s="1"/>
  <c r="U57" i="10" s="1"/>
  <c r="F58" i="11" l="1"/>
  <c r="V59" i="11"/>
  <c r="W59" i="11" s="1"/>
  <c r="Y58" i="11"/>
  <c r="X58" i="11"/>
  <c r="S58" i="11"/>
  <c r="E57" i="11"/>
  <c r="D57" i="11"/>
  <c r="Y59" i="11"/>
  <c r="S59" i="11"/>
  <c r="W59" i="5"/>
  <c r="X59" i="5" s="1"/>
  <c r="X58" i="5"/>
  <c r="D53" i="10"/>
  <c r="E53" i="10"/>
  <c r="W55" i="10"/>
  <c r="F54" i="10"/>
  <c r="P59" i="10"/>
  <c r="Q59" i="10" s="1"/>
  <c r="U59" i="10" s="1"/>
  <c r="Y57" i="10"/>
  <c r="V58" i="10"/>
  <c r="S57" i="10"/>
  <c r="P58" i="10"/>
  <c r="Q58" i="10" s="1"/>
  <c r="U58" i="10" s="1"/>
  <c r="F59" i="11" l="1"/>
  <c r="X59" i="11"/>
  <c r="D58" i="11"/>
  <c r="E58" i="11"/>
  <c r="W56" i="10"/>
  <c r="F55" i="10"/>
  <c r="X55" i="10"/>
  <c r="X56" i="10" s="1"/>
  <c r="E54" i="10"/>
  <c r="D54" i="10"/>
  <c r="V59" i="10"/>
  <c r="Y58" i="10"/>
  <c r="Y59" i="10" s="1"/>
  <c r="S58" i="10"/>
  <c r="S59" i="10"/>
  <c r="D59" i="11" l="1"/>
  <c r="E59" i="11"/>
  <c r="E55" i="10"/>
  <c r="D55" i="10"/>
  <c r="W57" i="10"/>
  <c r="F56" i="10"/>
  <c r="E56" i="10" l="1"/>
  <c r="D56" i="10"/>
  <c r="W58" i="10"/>
  <c r="F57" i="10"/>
  <c r="X57" i="10"/>
  <c r="X58" i="10" s="1"/>
  <c r="E57" i="10" l="1"/>
  <c r="D57" i="10"/>
  <c r="W59" i="10"/>
  <c r="F59" i="10" s="1"/>
  <c r="F58" i="10"/>
  <c r="E59" i="10" l="1"/>
  <c r="D59" i="10"/>
  <c r="D58" i="10"/>
  <c r="E58" i="10"/>
  <c r="X59" i="10"/>
  <c r="I69" i="4" l="1"/>
  <c r="J69" i="4"/>
  <c r="K69" i="4"/>
  <c r="I70" i="4"/>
  <c r="J70" i="4"/>
  <c r="K70" i="4"/>
  <c r="I71" i="4"/>
  <c r="J71" i="4"/>
  <c r="K71" i="4"/>
  <c r="I72" i="4"/>
  <c r="J72" i="4"/>
  <c r="K72" i="4"/>
  <c r="K73" i="4" s="1"/>
  <c r="K74" i="4" s="1"/>
  <c r="K75" i="4" s="1"/>
  <c r="K76" i="4" s="1"/>
  <c r="K77" i="4" s="1"/>
  <c r="K78" i="4" s="1"/>
  <c r="K79" i="4" s="1"/>
  <c r="K80" i="4" s="1"/>
  <c r="K81" i="4" s="1"/>
  <c r="K82" i="4" s="1"/>
  <c r="K83" i="4" s="1"/>
  <c r="K84" i="4" s="1"/>
  <c r="K85" i="4" s="1"/>
  <c r="K86" i="4" s="1"/>
  <c r="K87" i="4" s="1"/>
  <c r="K88" i="4" s="1"/>
  <c r="K89" i="4" s="1"/>
  <c r="K90" i="4" s="1"/>
  <c r="K91" i="4" s="1"/>
  <c r="K92" i="4" s="1"/>
  <c r="K93" i="4" s="1"/>
  <c r="K94" i="4" s="1"/>
  <c r="K95" i="4" s="1"/>
  <c r="K96" i="4" s="1"/>
  <c r="K97" i="4" s="1"/>
  <c r="K98" i="4" s="1"/>
  <c r="K99" i="4" s="1"/>
  <c r="K100" i="4" s="1"/>
  <c r="K101" i="4" s="1"/>
  <c r="K102" i="4" s="1"/>
  <c r="K103" i="4" s="1"/>
  <c r="K104" i="4" s="1"/>
  <c r="K105" i="4" s="1"/>
  <c r="K106" i="4" s="1"/>
  <c r="K107" i="4" s="1"/>
  <c r="K108" i="4" s="1"/>
  <c r="K109" i="4" s="1"/>
  <c r="K110" i="4" s="1"/>
  <c r="K111" i="4" s="1"/>
  <c r="K112" i="4" s="1"/>
  <c r="K113" i="4" s="1"/>
  <c r="K114" i="4" s="1"/>
  <c r="K115" i="4" s="1"/>
  <c r="K116" i="4" s="1"/>
  <c r="K117" i="4" s="1"/>
  <c r="K118" i="4" s="1"/>
  <c r="K119" i="4" s="1"/>
  <c r="K120" i="4" s="1"/>
  <c r="K121" i="4" s="1"/>
  <c r="K122" i="4" s="1"/>
  <c r="K123" i="4" s="1"/>
  <c r="K124" i="4" s="1"/>
  <c r="K125" i="4" s="1"/>
  <c r="K126" i="4" s="1"/>
  <c r="I73" i="4"/>
  <c r="I74" i="4" s="1"/>
  <c r="I75" i="4" s="1"/>
  <c r="I76" i="4" s="1"/>
  <c r="I77" i="4" s="1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I102" i="4" s="1"/>
  <c r="I103" i="4" s="1"/>
  <c r="I104" i="4" s="1"/>
  <c r="I105" i="4" s="1"/>
  <c r="I106" i="4" s="1"/>
  <c r="I107" i="4" s="1"/>
  <c r="I108" i="4" s="1"/>
  <c r="I109" i="4" s="1"/>
  <c r="I110" i="4" s="1"/>
  <c r="I111" i="4" s="1"/>
  <c r="I112" i="4" s="1"/>
  <c r="I113" i="4" s="1"/>
  <c r="I114" i="4" s="1"/>
  <c r="I115" i="4" s="1"/>
  <c r="I116" i="4" s="1"/>
  <c r="I117" i="4" s="1"/>
  <c r="I118" i="4" s="1"/>
  <c r="I119" i="4" s="1"/>
  <c r="I120" i="4" s="1"/>
  <c r="I121" i="4" s="1"/>
  <c r="I122" i="4" s="1"/>
  <c r="I123" i="4" s="1"/>
  <c r="I124" i="4" s="1"/>
  <c r="I125" i="4" s="1"/>
  <c r="I126" i="4" s="1"/>
  <c r="J73" i="4"/>
  <c r="J74" i="4" s="1"/>
  <c r="J75" i="4" s="1"/>
  <c r="J76" i="4" s="1"/>
  <c r="J77" i="4" s="1"/>
  <c r="J78" i="4" s="1"/>
  <c r="J79" i="4" s="1"/>
  <c r="J80" i="4" s="1"/>
  <c r="J81" i="4" s="1"/>
  <c r="J82" i="4" s="1"/>
  <c r="J83" i="4" s="1"/>
  <c r="J84" i="4" s="1"/>
  <c r="J85" i="4" s="1"/>
  <c r="J86" i="4" s="1"/>
  <c r="J87" i="4" s="1"/>
  <c r="J88" i="4" s="1"/>
  <c r="J89" i="4" s="1"/>
  <c r="J90" i="4" s="1"/>
  <c r="J91" i="4" s="1"/>
  <c r="J92" i="4" s="1"/>
  <c r="J93" i="4" s="1"/>
  <c r="J94" i="4" s="1"/>
  <c r="J95" i="4" s="1"/>
  <c r="J96" i="4" s="1"/>
  <c r="J97" i="4" s="1"/>
  <c r="J98" i="4" s="1"/>
  <c r="J99" i="4" s="1"/>
  <c r="J100" i="4" s="1"/>
  <c r="J101" i="4" s="1"/>
  <c r="J102" i="4" s="1"/>
  <c r="J103" i="4" s="1"/>
  <c r="J104" i="4" s="1"/>
  <c r="J105" i="4" s="1"/>
  <c r="J106" i="4" s="1"/>
  <c r="J107" i="4" s="1"/>
  <c r="J108" i="4" s="1"/>
  <c r="J109" i="4" s="1"/>
  <c r="J110" i="4" s="1"/>
  <c r="J111" i="4" s="1"/>
  <c r="J112" i="4" s="1"/>
  <c r="J113" i="4" s="1"/>
  <c r="J114" i="4" s="1"/>
  <c r="J115" i="4" s="1"/>
  <c r="J116" i="4" s="1"/>
  <c r="J117" i="4" s="1"/>
  <c r="J118" i="4" s="1"/>
  <c r="J119" i="4" s="1"/>
  <c r="J120" i="4" s="1"/>
  <c r="J121" i="4" s="1"/>
  <c r="J122" i="4" s="1"/>
  <c r="J123" i="4" s="1"/>
  <c r="J124" i="4" s="1"/>
  <c r="J125" i="4" s="1"/>
  <c r="J126" i="4" s="1"/>
  <c r="I135" i="4"/>
  <c r="J135" i="4"/>
  <c r="K135" i="4"/>
  <c r="K136" i="4" s="1"/>
  <c r="K137" i="4" s="1"/>
  <c r="K138" i="4" s="1"/>
  <c r="K139" i="4" s="1"/>
  <c r="K140" i="4" s="1"/>
  <c r="K141" i="4" s="1"/>
  <c r="K142" i="4" s="1"/>
  <c r="K143" i="4" s="1"/>
  <c r="K144" i="4" s="1"/>
  <c r="K145" i="4" s="1"/>
  <c r="K146" i="4" s="1"/>
  <c r="K147" i="4" s="1"/>
  <c r="K148" i="4" s="1"/>
  <c r="K149" i="4" s="1"/>
  <c r="K150" i="4" s="1"/>
  <c r="K151" i="4" s="1"/>
  <c r="K152" i="4" s="1"/>
  <c r="K153" i="4" s="1"/>
  <c r="K154" i="4" s="1"/>
  <c r="K155" i="4" s="1"/>
  <c r="K156" i="4" s="1"/>
  <c r="K157" i="4" s="1"/>
  <c r="K158" i="4" s="1"/>
  <c r="K159" i="4" s="1"/>
  <c r="K160" i="4" s="1"/>
  <c r="K161" i="4" s="1"/>
  <c r="K162" i="4" s="1"/>
  <c r="K163" i="4" s="1"/>
  <c r="K164" i="4" s="1"/>
  <c r="K165" i="4" s="1"/>
  <c r="K166" i="4" s="1"/>
  <c r="K167" i="4" s="1"/>
  <c r="K168" i="4" s="1"/>
  <c r="K169" i="4" s="1"/>
  <c r="K170" i="4" s="1"/>
  <c r="K171" i="4" s="1"/>
  <c r="K172" i="4" s="1"/>
  <c r="K173" i="4" s="1"/>
  <c r="K174" i="4" s="1"/>
  <c r="K175" i="4" s="1"/>
  <c r="K176" i="4" s="1"/>
  <c r="K177" i="4" s="1"/>
  <c r="K178" i="4" s="1"/>
  <c r="K179" i="4" s="1"/>
  <c r="K180" i="4" s="1"/>
  <c r="K181" i="4" s="1"/>
  <c r="K182" i="4" s="1"/>
  <c r="K183" i="4" s="1"/>
  <c r="K184" i="4" s="1"/>
  <c r="K185" i="4" s="1"/>
  <c r="K186" i="4" s="1"/>
  <c r="K187" i="4" s="1"/>
  <c r="K188" i="4" s="1"/>
  <c r="K189" i="4" s="1"/>
  <c r="K190" i="4" s="1"/>
  <c r="K191" i="4" s="1"/>
  <c r="K192" i="4" s="1"/>
  <c r="I136" i="4"/>
  <c r="I137" i="4" s="1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I169" i="4" s="1"/>
  <c r="I170" i="4" s="1"/>
  <c r="I171" i="4" s="1"/>
  <c r="I172" i="4" s="1"/>
  <c r="I173" i="4" s="1"/>
  <c r="I174" i="4" s="1"/>
  <c r="I175" i="4" s="1"/>
  <c r="I176" i="4" s="1"/>
  <c r="I177" i="4" s="1"/>
  <c r="I178" i="4" s="1"/>
  <c r="I179" i="4" s="1"/>
  <c r="I180" i="4" s="1"/>
  <c r="I181" i="4" s="1"/>
  <c r="I182" i="4" s="1"/>
  <c r="I183" i="4" s="1"/>
  <c r="I184" i="4" s="1"/>
  <c r="I185" i="4" s="1"/>
  <c r="I186" i="4" s="1"/>
  <c r="I187" i="4" s="1"/>
  <c r="I188" i="4" s="1"/>
  <c r="I189" i="4" s="1"/>
  <c r="I190" i="4" s="1"/>
  <c r="I191" i="4" s="1"/>
  <c r="I192" i="4" s="1"/>
  <c r="J136" i="4"/>
  <c r="J137" i="4"/>
  <c r="J138" i="4" s="1"/>
  <c r="J139" i="4" s="1"/>
  <c r="J140" i="4" s="1"/>
  <c r="J141" i="4" s="1"/>
  <c r="J142" i="4" s="1"/>
  <c r="J143" i="4" s="1"/>
  <c r="J144" i="4" s="1"/>
  <c r="J145" i="4" s="1"/>
  <c r="J146" i="4" s="1"/>
  <c r="J147" i="4" s="1"/>
  <c r="J148" i="4" s="1"/>
  <c r="J149" i="4" s="1"/>
  <c r="J150" i="4" s="1"/>
  <c r="J151" i="4" s="1"/>
  <c r="J152" i="4" s="1"/>
  <c r="J153" i="4" s="1"/>
  <c r="J154" i="4" s="1"/>
  <c r="J155" i="4" s="1"/>
  <c r="J156" i="4" s="1"/>
  <c r="J157" i="4" s="1"/>
  <c r="J158" i="4" s="1"/>
  <c r="J159" i="4" s="1"/>
  <c r="J160" i="4" s="1"/>
  <c r="J161" i="4" s="1"/>
  <c r="J162" i="4" s="1"/>
  <c r="J163" i="4" s="1"/>
  <c r="J164" i="4" s="1"/>
  <c r="J165" i="4" s="1"/>
  <c r="J166" i="4" s="1"/>
  <c r="J167" i="4" s="1"/>
  <c r="J168" i="4" s="1"/>
  <c r="J169" i="4" s="1"/>
  <c r="J170" i="4" s="1"/>
  <c r="J171" i="4" s="1"/>
  <c r="J172" i="4" s="1"/>
  <c r="J173" i="4" s="1"/>
  <c r="J174" i="4" s="1"/>
  <c r="J175" i="4" s="1"/>
  <c r="J176" i="4" s="1"/>
  <c r="J177" i="4" s="1"/>
  <c r="J178" i="4" s="1"/>
  <c r="J179" i="4" s="1"/>
  <c r="J180" i="4" s="1"/>
  <c r="J181" i="4" s="1"/>
  <c r="J182" i="4" s="1"/>
  <c r="J183" i="4" s="1"/>
  <c r="J184" i="4" s="1"/>
  <c r="J185" i="4" s="1"/>
  <c r="J186" i="4" s="1"/>
  <c r="J187" i="4" s="1"/>
  <c r="J188" i="4" s="1"/>
  <c r="J189" i="4" s="1"/>
  <c r="J190" i="4" s="1"/>
  <c r="J191" i="4" s="1"/>
  <c r="J192" i="4" s="1"/>
  <c r="I203" i="4"/>
  <c r="J203" i="4"/>
  <c r="K203" i="4"/>
  <c r="K204" i="4" s="1"/>
  <c r="K205" i="4" s="1"/>
  <c r="K206" i="4" s="1"/>
  <c r="K207" i="4" s="1"/>
  <c r="K208" i="4" s="1"/>
  <c r="K209" i="4" s="1"/>
  <c r="K210" i="4" s="1"/>
  <c r="K211" i="4" s="1"/>
  <c r="K212" i="4" s="1"/>
  <c r="K213" i="4" s="1"/>
  <c r="K214" i="4" s="1"/>
  <c r="K215" i="4" s="1"/>
  <c r="K216" i="4" s="1"/>
  <c r="K217" i="4" s="1"/>
  <c r="K218" i="4" s="1"/>
  <c r="K219" i="4" s="1"/>
  <c r="K220" i="4" s="1"/>
  <c r="K221" i="4" s="1"/>
  <c r="K222" i="4" s="1"/>
  <c r="K223" i="4" s="1"/>
  <c r="K224" i="4" s="1"/>
  <c r="K225" i="4" s="1"/>
  <c r="K226" i="4" s="1"/>
  <c r="K227" i="4" s="1"/>
  <c r="K228" i="4" s="1"/>
  <c r="K229" i="4" s="1"/>
  <c r="K230" i="4" s="1"/>
  <c r="K231" i="4" s="1"/>
  <c r="K232" i="4" s="1"/>
  <c r="K233" i="4" s="1"/>
  <c r="K234" i="4" s="1"/>
  <c r="K235" i="4" s="1"/>
  <c r="K236" i="4" s="1"/>
  <c r="K237" i="4" s="1"/>
  <c r="K238" i="4" s="1"/>
  <c r="K239" i="4" s="1"/>
  <c r="K240" i="4" s="1"/>
  <c r="K241" i="4" s="1"/>
  <c r="K242" i="4" s="1"/>
  <c r="K243" i="4" s="1"/>
  <c r="K244" i="4" s="1"/>
  <c r="K245" i="4" s="1"/>
  <c r="K246" i="4" s="1"/>
  <c r="K247" i="4" s="1"/>
  <c r="K248" i="4" s="1"/>
  <c r="K249" i="4" s="1"/>
  <c r="K250" i="4" s="1"/>
  <c r="K251" i="4" s="1"/>
  <c r="K252" i="4" s="1"/>
  <c r="K253" i="4" s="1"/>
  <c r="K254" i="4" s="1"/>
  <c r="K255" i="4" s="1"/>
  <c r="K256" i="4" s="1"/>
  <c r="K257" i="4" s="1"/>
  <c r="K258" i="4" s="1"/>
  <c r="K259" i="4" s="1"/>
  <c r="K260" i="4" s="1"/>
  <c r="I204" i="4"/>
  <c r="I205" i="4" s="1"/>
  <c r="I206" i="4" s="1"/>
  <c r="I207" i="4" s="1"/>
  <c r="I208" i="4" s="1"/>
  <c r="I209" i="4" s="1"/>
  <c r="I210" i="4" s="1"/>
  <c r="I211" i="4" s="1"/>
  <c r="I212" i="4" s="1"/>
  <c r="I213" i="4" s="1"/>
  <c r="I214" i="4" s="1"/>
  <c r="I215" i="4" s="1"/>
  <c r="I216" i="4" s="1"/>
  <c r="I217" i="4" s="1"/>
  <c r="I218" i="4" s="1"/>
  <c r="I219" i="4" s="1"/>
  <c r="I220" i="4" s="1"/>
  <c r="I221" i="4" s="1"/>
  <c r="I222" i="4" s="1"/>
  <c r="I223" i="4" s="1"/>
  <c r="I224" i="4" s="1"/>
  <c r="I225" i="4" s="1"/>
  <c r="I226" i="4" s="1"/>
  <c r="I227" i="4" s="1"/>
  <c r="I228" i="4" s="1"/>
  <c r="I229" i="4" s="1"/>
  <c r="I230" i="4" s="1"/>
  <c r="I231" i="4" s="1"/>
  <c r="I232" i="4" s="1"/>
  <c r="I233" i="4" s="1"/>
  <c r="I234" i="4" s="1"/>
  <c r="I235" i="4" s="1"/>
  <c r="I236" i="4" s="1"/>
  <c r="I237" i="4" s="1"/>
  <c r="I238" i="4" s="1"/>
  <c r="I239" i="4" s="1"/>
  <c r="I240" i="4" s="1"/>
  <c r="I241" i="4" s="1"/>
  <c r="I242" i="4" s="1"/>
  <c r="I243" i="4" s="1"/>
  <c r="I244" i="4" s="1"/>
  <c r="I245" i="4" s="1"/>
  <c r="I246" i="4" s="1"/>
  <c r="I247" i="4" s="1"/>
  <c r="I248" i="4" s="1"/>
  <c r="I249" i="4" s="1"/>
  <c r="I250" i="4" s="1"/>
  <c r="I251" i="4" s="1"/>
  <c r="I252" i="4" s="1"/>
  <c r="I253" i="4" s="1"/>
  <c r="I254" i="4" s="1"/>
  <c r="I255" i="4" s="1"/>
  <c r="I256" i="4" s="1"/>
  <c r="I257" i="4" s="1"/>
  <c r="I258" i="4" s="1"/>
  <c r="I259" i="4" s="1"/>
  <c r="I260" i="4" s="1"/>
  <c r="J204" i="4"/>
  <c r="J205" i="4" s="1"/>
  <c r="J206" i="4" s="1"/>
  <c r="J207" i="4" s="1"/>
  <c r="J208" i="4" s="1"/>
  <c r="J209" i="4" s="1"/>
  <c r="J210" i="4" s="1"/>
  <c r="J211" i="4" s="1"/>
  <c r="J212" i="4" s="1"/>
  <c r="J213" i="4" s="1"/>
  <c r="J214" i="4" s="1"/>
  <c r="J215" i="4" s="1"/>
  <c r="J216" i="4" s="1"/>
  <c r="J217" i="4" s="1"/>
  <c r="J218" i="4" s="1"/>
  <c r="J219" i="4" s="1"/>
  <c r="J220" i="4" s="1"/>
  <c r="J221" i="4" s="1"/>
  <c r="J222" i="4" s="1"/>
  <c r="J223" i="4" s="1"/>
  <c r="J224" i="4" s="1"/>
  <c r="J225" i="4" s="1"/>
  <c r="J226" i="4" s="1"/>
  <c r="J227" i="4" s="1"/>
  <c r="J228" i="4" s="1"/>
  <c r="J229" i="4" s="1"/>
  <c r="J230" i="4" s="1"/>
  <c r="J231" i="4" s="1"/>
  <c r="J232" i="4" s="1"/>
  <c r="J233" i="4" s="1"/>
  <c r="J234" i="4" s="1"/>
  <c r="J235" i="4" s="1"/>
  <c r="J236" i="4" s="1"/>
  <c r="J237" i="4" s="1"/>
  <c r="J238" i="4" s="1"/>
  <c r="J239" i="4" s="1"/>
  <c r="J240" i="4" s="1"/>
  <c r="J241" i="4" s="1"/>
  <c r="J242" i="4" s="1"/>
  <c r="J243" i="4" s="1"/>
  <c r="J244" i="4" s="1"/>
  <c r="J245" i="4" s="1"/>
  <c r="J246" i="4" s="1"/>
  <c r="J247" i="4" s="1"/>
  <c r="J248" i="4" s="1"/>
  <c r="J249" i="4" s="1"/>
  <c r="J250" i="4" s="1"/>
  <c r="J251" i="4" s="1"/>
  <c r="J252" i="4" s="1"/>
  <c r="J253" i="4" s="1"/>
  <c r="J254" i="4" s="1"/>
  <c r="J255" i="4" s="1"/>
  <c r="J256" i="4" s="1"/>
  <c r="J257" i="4" s="1"/>
  <c r="J258" i="4" s="1"/>
  <c r="J259" i="4" s="1"/>
  <c r="J260" i="4" s="1"/>
  <c r="H7" i="5"/>
  <c r="I7" i="5"/>
  <c r="J7" i="5"/>
  <c r="J8" i="5" s="1"/>
  <c r="J9" i="5" s="1"/>
  <c r="J10" i="5" s="1"/>
  <c r="J11" i="5" s="1"/>
  <c r="J12" i="5" s="1"/>
  <c r="J13" i="5" s="1"/>
  <c r="J14" i="5" s="1"/>
  <c r="H8" i="5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I8" i="5"/>
  <c r="I9" i="5" s="1"/>
  <c r="I10" i="5" s="1"/>
  <c r="I11" i="5" s="1"/>
  <c r="I12" i="5" s="1"/>
  <c r="I13" i="5" s="1"/>
  <c r="I14" i="5" s="1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H7" i="6"/>
  <c r="I7" i="6"/>
  <c r="J7" i="6"/>
  <c r="J8" i="6" s="1"/>
  <c r="J9" i="6" s="1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J45" i="6" s="1"/>
  <c r="J46" i="6" s="1"/>
  <c r="J47" i="6" s="1"/>
  <c r="J48" i="6" s="1"/>
  <c r="J49" i="6" s="1"/>
  <c r="J50" i="6" s="1"/>
  <c r="J51" i="6" s="1"/>
  <c r="J52" i="6" s="1"/>
  <c r="J53" i="6" s="1"/>
  <c r="J54" i="6" s="1"/>
  <c r="J55" i="6" s="1"/>
  <c r="J56" i="6" s="1"/>
  <c r="J57" i="6" s="1"/>
  <c r="J58" i="6" s="1"/>
  <c r="J59" i="6" s="1"/>
  <c r="H8" i="6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I8" i="6"/>
  <c r="I9" i="6"/>
  <c r="I10" i="6" s="1"/>
  <c r="I11" i="6" s="1"/>
  <c r="I12" i="6" s="1"/>
  <c r="I13" i="6" s="1"/>
  <c r="I14" i="6" s="1"/>
  <c r="I15" i="6" s="1"/>
  <c r="I16" i="6" s="1"/>
  <c r="I17" i="6" s="1"/>
  <c r="I18" i="6" s="1"/>
  <c r="I19" i="6" s="1"/>
  <c r="I20" i="6" s="1"/>
  <c r="I21" i="6" s="1"/>
  <c r="I22" i="6" s="1"/>
  <c r="I23" i="6" s="1"/>
  <c r="I24" i="6" s="1"/>
  <c r="I25" i="6" s="1"/>
  <c r="I26" i="6" s="1"/>
  <c r="I27" i="6" s="1"/>
  <c r="I28" i="6" s="1"/>
  <c r="I29" i="6" s="1"/>
  <c r="I30" i="6" s="1"/>
  <c r="I31" i="6" s="1"/>
  <c r="I32" i="6" s="1"/>
  <c r="I33" i="6" s="1"/>
  <c r="I34" i="6" s="1"/>
  <c r="I35" i="6" s="1"/>
  <c r="I36" i="6" s="1"/>
  <c r="I37" i="6" s="1"/>
  <c r="I38" i="6" s="1"/>
  <c r="I39" i="6" s="1"/>
  <c r="I40" i="6" s="1"/>
  <c r="I41" i="6" s="1"/>
  <c r="I42" i="6" s="1"/>
  <c r="I43" i="6" s="1"/>
  <c r="I44" i="6" s="1"/>
  <c r="I45" i="6" s="1"/>
  <c r="I46" i="6" s="1"/>
  <c r="I47" i="6" s="1"/>
  <c r="I48" i="6" s="1"/>
  <c r="I49" i="6" s="1"/>
  <c r="I50" i="6" s="1"/>
  <c r="I51" i="6" s="1"/>
  <c r="I52" i="6" s="1"/>
  <c r="I53" i="6" s="1"/>
  <c r="I54" i="6" s="1"/>
  <c r="I55" i="6" s="1"/>
  <c r="I56" i="6" s="1"/>
  <c r="I57" i="6" s="1"/>
  <c r="I58" i="6" s="1"/>
  <c r="I59" i="6" s="1"/>
  <c r="J6" i="6"/>
  <c r="L59" i="7"/>
  <c r="L58" i="7"/>
  <c r="L57" i="7"/>
  <c r="L56" i="7"/>
  <c r="B56" i="7"/>
  <c r="B57" i="7" s="1"/>
  <c r="B58" i="7" s="1"/>
  <c r="B59" i="7" s="1"/>
  <c r="L55" i="7"/>
  <c r="L54" i="7"/>
  <c r="L53" i="7"/>
  <c r="L52" i="7"/>
  <c r="L51" i="7"/>
  <c r="L50" i="7"/>
  <c r="L49" i="7"/>
  <c r="L48" i="7"/>
  <c r="L47" i="7"/>
  <c r="L46" i="7"/>
  <c r="B46" i="7"/>
  <c r="B47" i="7" s="1"/>
  <c r="B48" i="7" s="1"/>
  <c r="B49" i="7" s="1"/>
  <c r="B50" i="7" s="1"/>
  <c r="B51" i="7" s="1"/>
  <c r="B52" i="7" s="1"/>
  <c r="B53" i="7" s="1"/>
  <c r="B54" i="7" s="1"/>
  <c r="L45" i="7"/>
  <c r="L44" i="7"/>
  <c r="L43" i="7"/>
  <c r="L42" i="7"/>
  <c r="L41" i="7"/>
  <c r="L40" i="7"/>
  <c r="L39" i="7"/>
  <c r="L38" i="7"/>
  <c r="L37" i="7"/>
  <c r="L36" i="7"/>
  <c r="B36" i="7"/>
  <c r="B37" i="7" s="1"/>
  <c r="B38" i="7" s="1"/>
  <c r="B39" i="7" s="1"/>
  <c r="B40" i="7" s="1"/>
  <c r="B41" i="7" s="1"/>
  <c r="B42" i="7" s="1"/>
  <c r="B43" i="7" s="1"/>
  <c r="B44" i="7" s="1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A7" i="7"/>
  <c r="A8" i="7" s="1"/>
  <c r="R6" i="7"/>
  <c r="R7" i="7" s="1"/>
  <c r="R8" i="7" s="1"/>
  <c r="R9" i="7" s="1"/>
  <c r="R10" i="7" s="1"/>
  <c r="R11" i="7" s="1"/>
  <c r="R12" i="7" s="1"/>
  <c r="R13" i="7" s="1"/>
  <c r="R14" i="7" s="1"/>
  <c r="R15" i="7" s="1"/>
  <c r="R16" i="7" s="1"/>
  <c r="R17" i="7" s="1"/>
  <c r="R18" i="7" s="1"/>
  <c r="R19" i="7" s="1"/>
  <c r="R20" i="7" s="1"/>
  <c r="R21" i="7" s="1"/>
  <c r="R22" i="7" s="1"/>
  <c r="R23" i="7" s="1"/>
  <c r="R24" i="7" s="1"/>
  <c r="R25" i="7" s="1"/>
  <c r="R26" i="7" s="1"/>
  <c r="R27" i="7" s="1"/>
  <c r="R28" i="7" s="1"/>
  <c r="R29" i="7" s="1"/>
  <c r="R30" i="7" s="1"/>
  <c r="R31" i="7" s="1"/>
  <c r="R32" i="7" s="1"/>
  <c r="R33" i="7" s="1"/>
  <c r="R34" i="7" s="1"/>
  <c r="R35" i="7" s="1"/>
  <c r="R36" i="7" s="1"/>
  <c r="R37" i="7" s="1"/>
  <c r="R38" i="7" s="1"/>
  <c r="R39" i="7" s="1"/>
  <c r="R40" i="7" s="1"/>
  <c r="R41" i="7" s="1"/>
  <c r="R42" i="7" s="1"/>
  <c r="R43" i="7" s="1"/>
  <c r="R44" i="7" s="1"/>
  <c r="R45" i="7" s="1"/>
  <c r="R46" i="7" s="1"/>
  <c r="R47" i="7" s="1"/>
  <c r="R48" i="7" s="1"/>
  <c r="R49" i="7" s="1"/>
  <c r="R50" i="7" s="1"/>
  <c r="R51" i="7" s="1"/>
  <c r="R52" i="7" s="1"/>
  <c r="R53" i="7" s="1"/>
  <c r="R54" i="7" s="1"/>
  <c r="R55" i="7" s="1"/>
  <c r="R56" i="7" s="1"/>
  <c r="R57" i="7" s="1"/>
  <c r="R58" i="7" s="1"/>
  <c r="R59" i="7" s="1"/>
  <c r="O6" i="7"/>
  <c r="L6" i="7"/>
  <c r="J6" i="7"/>
  <c r="J7" i="7" s="1"/>
  <c r="I6" i="7"/>
  <c r="N6" i="7" s="1"/>
  <c r="H6" i="7"/>
  <c r="H7" i="7" s="1"/>
  <c r="H8" i="7" s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58" i="7" s="1"/>
  <c r="H59" i="7" s="1"/>
  <c r="B6" i="7"/>
  <c r="A6" i="7"/>
  <c r="R5" i="7"/>
  <c r="O5" i="7"/>
  <c r="N5" i="7"/>
  <c r="M5" i="7"/>
  <c r="L5" i="7"/>
  <c r="E5" i="7"/>
  <c r="C5" i="7"/>
  <c r="L59" i="6"/>
  <c r="L58" i="6"/>
  <c r="B58" i="6"/>
  <c r="B59" i="6" s="1"/>
  <c r="L57" i="6"/>
  <c r="B57" i="6"/>
  <c r="L56" i="6"/>
  <c r="B56" i="6"/>
  <c r="L55" i="6"/>
  <c r="L54" i="6"/>
  <c r="L53" i="6"/>
  <c r="L52" i="6"/>
  <c r="L51" i="6"/>
  <c r="L50" i="6"/>
  <c r="L49" i="6"/>
  <c r="L48" i="6"/>
  <c r="L47" i="6"/>
  <c r="B47" i="6"/>
  <c r="B48" i="6" s="1"/>
  <c r="B49" i="6" s="1"/>
  <c r="B50" i="6" s="1"/>
  <c r="B51" i="6" s="1"/>
  <c r="B52" i="6" s="1"/>
  <c r="B53" i="6" s="1"/>
  <c r="B54" i="6" s="1"/>
  <c r="L46" i="6"/>
  <c r="B46" i="6"/>
  <c r="L45" i="6"/>
  <c r="L44" i="6"/>
  <c r="L43" i="6"/>
  <c r="L42" i="6"/>
  <c r="L41" i="6"/>
  <c r="L40" i="6"/>
  <c r="L39" i="6"/>
  <c r="L38" i="6"/>
  <c r="L37" i="6"/>
  <c r="L36" i="6"/>
  <c r="B36" i="6"/>
  <c r="B37" i="6" s="1"/>
  <c r="B38" i="6" s="1"/>
  <c r="B39" i="6" s="1"/>
  <c r="B40" i="6" s="1"/>
  <c r="B41" i="6" s="1"/>
  <c r="B42" i="6" s="1"/>
  <c r="B43" i="6" s="1"/>
  <c r="B44" i="6" s="1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N8" i="6"/>
  <c r="L8" i="6"/>
  <c r="N7" i="6"/>
  <c r="M7" i="6"/>
  <c r="L7" i="6"/>
  <c r="B7" i="6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A7" i="6"/>
  <c r="C7" i="6" s="1"/>
  <c r="L6" i="6"/>
  <c r="O6" i="6"/>
  <c r="I6" i="6"/>
  <c r="H6" i="6"/>
  <c r="M8" i="6" s="1"/>
  <c r="B6" i="6"/>
  <c r="A6" i="6"/>
  <c r="C6" i="6" s="1"/>
  <c r="O5" i="6"/>
  <c r="N5" i="6"/>
  <c r="M5" i="6"/>
  <c r="L5" i="6"/>
  <c r="R5" i="6" s="1"/>
  <c r="C5" i="6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M5" i="5"/>
  <c r="N5" i="5"/>
  <c r="O5" i="5"/>
  <c r="L5" i="5"/>
  <c r="P5" i="5" s="1"/>
  <c r="C8" i="7" l="1"/>
  <c r="A9" i="7"/>
  <c r="J8" i="7"/>
  <c r="J9" i="7" s="1"/>
  <c r="J10" i="7" s="1"/>
  <c r="J11" i="7" s="1"/>
  <c r="J12" i="7" s="1"/>
  <c r="J13" i="7" s="1"/>
  <c r="J14" i="7" s="1"/>
  <c r="O7" i="7"/>
  <c r="C6" i="7"/>
  <c r="C7" i="7"/>
  <c r="I7" i="7"/>
  <c r="M6" i="7"/>
  <c r="J15" i="7"/>
  <c r="O14" i="7"/>
  <c r="J15" i="5"/>
  <c r="J16" i="5" s="1"/>
  <c r="J17" i="5" s="1"/>
  <c r="J18" i="5" s="1"/>
  <c r="J19" i="5" s="1"/>
  <c r="J20" i="5" s="1"/>
  <c r="J21" i="5" s="1"/>
  <c r="J22" i="5" s="1"/>
  <c r="J23" i="5" s="1"/>
  <c r="O14" i="5"/>
  <c r="O14" i="6"/>
  <c r="O8" i="6"/>
  <c r="R8" i="6" s="1"/>
  <c r="R6" i="6"/>
  <c r="D5" i="6"/>
  <c r="P6" i="7"/>
  <c r="Q6" i="7" s="1"/>
  <c r="U6" i="7" s="1"/>
  <c r="Y6" i="7" s="1"/>
  <c r="D5" i="7"/>
  <c r="M7" i="7"/>
  <c r="O8" i="7"/>
  <c r="P5" i="7"/>
  <c r="Q5" i="7" s="1"/>
  <c r="U5" i="7" s="1"/>
  <c r="Z5" i="7" s="1"/>
  <c r="A10" i="7"/>
  <c r="P5" i="6"/>
  <c r="Q5" i="6" s="1"/>
  <c r="N9" i="6"/>
  <c r="O7" i="6"/>
  <c r="P7" i="6" s="1"/>
  <c r="Q7" i="6" s="1"/>
  <c r="M6" i="6"/>
  <c r="A8" i="6"/>
  <c r="N6" i="6"/>
  <c r="P6" i="6" s="1"/>
  <c r="Q6" i="6" s="1"/>
  <c r="A6" i="5"/>
  <c r="A7" i="5" s="1"/>
  <c r="A8" i="5" s="1"/>
  <c r="A9" i="5" s="1"/>
  <c r="B6" i="5"/>
  <c r="B7" i="5" s="1"/>
  <c r="B8" i="5" s="1"/>
  <c r="B9" i="5" s="1"/>
  <c r="J6" i="5"/>
  <c r="I6" i="5"/>
  <c r="H6" i="5"/>
  <c r="R5" i="5"/>
  <c r="R6" i="5" s="1"/>
  <c r="R7" i="5" s="1"/>
  <c r="R8" i="5" s="1"/>
  <c r="R9" i="5" s="1"/>
  <c r="R10" i="5" s="1"/>
  <c r="R11" i="5" s="1"/>
  <c r="R12" i="5" s="1"/>
  <c r="R13" i="5" s="1"/>
  <c r="R14" i="5" s="1"/>
  <c r="R15" i="5" s="1"/>
  <c r="R16" i="5" s="1"/>
  <c r="R17" i="5" s="1"/>
  <c r="R18" i="5" s="1"/>
  <c r="R19" i="5" s="1"/>
  <c r="R20" i="5" s="1"/>
  <c r="R21" i="5" s="1"/>
  <c r="R22" i="5" s="1"/>
  <c r="R23" i="5" s="1"/>
  <c r="R24" i="5" s="1"/>
  <c r="R25" i="5" s="1"/>
  <c r="R26" i="5" s="1"/>
  <c r="R27" i="5" s="1"/>
  <c r="R28" i="5" s="1"/>
  <c r="R29" i="5" s="1"/>
  <c r="R30" i="5" s="1"/>
  <c r="R31" i="5" s="1"/>
  <c r="R32" i="5" s="1"/>
  <c r="R33" i="5" s="1"/>
  <c r="R34" i="5" s="1"/>
  <c r="R35" i="5" s="1"/>
  <c r="R36" i="5" s="1"/>
  <c r="R37" i="5" s="1"/>
  <c r="R38" i="5" s="1"/>
  <c r="R39" i="5" s="1"/>
  <c r="R40" i="5" s="1"/>
  <c r="R41" i="5" s="1"/>
  <c r="R42" i="5" s="1"/>
  <c r="R43" i="5" s="1"/>
  <c r="R44" i="5" s="1"/>
  <c r="R45" i="5" s="1"/>
  <c r="R46" i="5" s="1"/>
  <c r="R47" i="5" s="1"/>
  <c r="R48" i="5" s="1"/>
  <c r="R49" i="5" s="1"/>
  <c r="R50" i="5" s="1"/>
  <c r="R51" i="5" s="1"/>
  <c r="R52" i="5" s="1"/>
  <c r="R53" i="5" s="1"/>
  <c r="R54" i="5" s="1"/>
  <c r="R55" i="5" s="1"/>
  <c r="R56" i="5" s="1"/>
  <c r="R57" i="5" s="1"/>
  <c r="R58" i="5" s="1"/>
  <c r="R59" i="5" s="1"/>
  <c r="C5" i="5"/>
  <c r="C9" i="7" l="1"/>
  <c r="I8" i="7"/>
  <c r="N7" i="7"/>
  <c r="P7" i="7" s="1"/>
  <c r="Q7" i="7" s="1"/>
  <c r="U7" i="7" s="1"/>
  <c r="V7" i="7"/>
  <c r="Z6" i="7"/>
  <c r="J16" i="7"/>
  <c r="O15" i="7"/>
  <c r="O23" i="5"/>
  <c r="J24" i="5"/>
  <c r="J25" i="5" s="1"/>
  <c r="J26" i="5" s="1"/>
  <c r="J27" i="5" s="1"/>
  <c r="J28" i="5" s="1"/>
  <c r="J29" i="5" s="1"/>
  <c r="J30" i="5" s="1"/>
  <c r="J31" i="5" s="1"/>
  <c r="J32" i="5" s="1"/>
  <c r="O15" i="6"/>
  <c r="O9" i="6"/>
  <c r="P8" i="6"/>
  <c r="Q8" i="6" s="1"/>
  <c r="R7" i="6"/>
  <c r="S6" i="7"/>
  <c r="V5" i="7"/>
  <c r="V6" i="7"/>
  <c r="W6" i="7" s="1"/>
  <c r="A11" i="7"/>
  <c r="C10" i="7"/>
  <c r="S5" i="7"/>
  <c r="M8" i="7"/>
  <c r="O9" i="7"/>
  <c r="M9" i="6"/>
  <c r="P9" i="6" s="1"/>
  <c r="Q9" i="6" s="1"/>
  <c r="C8" i="6"/>
  <c r="A9" i="6"/>
  <c r="N10" i="6"/>
  <c r="O24" i="5"/>
  <c r="O15" i="5"/>
  <c r="A10" i="5"/>
  <c r="C6" i="5"/>
  <c r="O6" i="5"/>
  <c r="M6" i="5"/>
  <c r="N6" i="5"/>
  <c r="B10" i="5"/>
  <c r="A203" i="4"/>
  <c r="A204" i="4"/>
  <c r="A205" i="4"/>
  <c r="A206" i="4"/>
  <c r="A207" i="4"/>
  <c r="A208" i="4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A202" i="4"/>
  <c r="AA201" i="4"/>
  <c r="Z201" i="4"/>
  <c r="N239" i="4"/>
  <c r="O239" i="4"/>
  <c r="M239" i="4"/>
  <c r="P239" i="4"/>
  <c r="M240" i="4"/>
  <c r="O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A202" i="4"/>
  <c r="B201" i="4"/>
  <c r="W68" i="4"/>
  <c r="W67" i="4"/>
  <c r="M192" i="4"/>
  <c r="O172" i="4"/>
  <c r="M172" i="4"/>
  <c r="N172" i="4"/>
  <c r="P172" i="4"/>
  <c r="Z172" i="4"/>
  <c r="AA172" i="4"/>
  <c r="O173" i="4"/>
  <c r="M173" i="4"/>
  <c r="N173" i="4"/>
  <c r="P173" i="4"/>
  <c r="Z173" i="4"/>
  <c r="AA173" i="4"/>
  <c r="O174" i="4"/>
  <c r="M174" i="4"/>
  <c r="N174" i="4"/>
  <c r="P174" i="4"/>
  <c r="Z174" i="4"/>
  <c r="AA174" i="4"/>
  <c r="O175" i="4"/>
  <c r="M175" i="4"/>
  <c r="N175" i="4"/>
  <c r="P175" i="4"/>
  <c r="Z175" i="4"/>
  <c r="AA175" i="4"/>
  <c r="O176" i="4"/>
  <c r="M176" i="4"/>
  <c r="N176" i="4"/>
  <c r="P176" i="4"/>
  <c r="Z176" i="4"/>
  <c r="AA176" i="4"/>
  <c r="O177" i="4"/>
  <c r="M177" i="4"/>
  <c r="N177" i="4"/>
  <c r="P177" i="4"/>
  <c r="Z177" i="4"/>
  <c r="AA177" i="4"/>
  <c r="O178" i="4"/>
  <c r="M178" i="4"/>
  <c r="N178" i="4"/>
  <c r="P178" i="4"/>
  <c r="Z178" i="4"/>
  <c r="AA178" i="4"/>
  <c r="O179" i="4"/>
  <c r="M179" i="4"/>
  <c r="N179" i="4"/>
  <c r="P179" i="4"/>
  <c r="Z179" i="4"/>
  <c r="AA179" i="4"/>
  <c r="O180" i="4"/>
  <c r="M180" i="4"/>
  <c r="N180" i="4"/>
  <c r="P180" i="4"/>
  <c r="Z180" i="4"/>
  <c r="AA180" i="4"/>
  <c r="O181" i="4"/>
  <c r="M181" i="4"/>
  <c r="N181" i="4"/>
  <c r="P181" i="4"/>
  <c r="Z181" i="4"/>
  <c r="AA181" i="4"/>
  <c r="O182" i="4"/>
  <c r="M182" i="4"/>
  <c r="N182" i="4"/>
  <c r="P182" i="4"/>
  <c r="Z182" i="4"/>
  <c r="AA182" i="4"/>
  <c r="O183" i="4"/>
  <c r="M183" i="4"/>
  <c r="N183" i="4"/>
  <c r="P183" i="4"/>
  <c r="Z183" i="4"/>
  <c r="AA183" i="4"/>
  <c r="O184" i="4"/>
  <c r="M184" i="4"/>
  <c r="N184" i="4"/>
  <c r="P184" i="4"/>
  <c r="Z184" i="4"/>
  <c r="AA184" i="4"/>
  <c r="O185" i="4"/>
  <c r="M185" i="4"/>
  <c r="N185" i="4"/>
  <c r="P185" i="4"/>
  <c r="Z185" i="4"/>
  <c r="AA185" i="4"/>
  <c r="O186" i="4"/>
  <c r="M186" i="4"/>
  <c r="N186" i="4"/>
  <c r="P186" i="4"/>
  <c r="Z186" i="4"/>
  <c r="AA186" i="4"/>
  <c r="O187" i="4"/>
  <c r="M187" i="4"/>
  <c r="N187" i="4"/>
  <c r="P187" i="4"/>
  <c r="Z187" i="4"/>
  <c r="AA187" i="4"/>
  <c r="O188" i="4"/>
  <c r="M188" i="4"/>
  <c r="N188" i="4"/>
  <c r="P188" i="4"/>
  <c r="Z188" i="4"/>
  <c r="AA188" i="4"/>
  <c r="O189" i="4"/>
  <c r="M189" i="4"/>
  <c r="N189" i="4"/>
  <c r="P189" i="4"/>
  <c r="Z189" i="4"/>
  <c r="AA189" i="4"/>
  <c r="O190" i="4"/>
  <c r="M190" i="4"/>
  <c r="N190" i="4"/>
  <c r="P190" i="4"/>
  <c r="Z190" i="4"/>
  <c r="AA190" i="4"/>
  <c r="O191" i="4"/>
  <c r="M191" i="4"/>
  <c r="N191" i="4"/>
  <c r="P191" i="4"/>
  <c r="Z191" i="4"/>
  <c r="AA191" i="4"/>
  <c r="O192" i="4"/>
  <c r="N192" i="4"/>
  <c r="P192" i="4"/>
  <c r="Z192" i="4"/>
  <c r="AA192" i="4"/>
  <c r="A189" i="4"/>
  <c r="B189" i="4"/>
  <c r="A190" i="4"/>
  <c r="B190" i="4"/>
  <c r="A191" i="4"/>
  <c r="A192" i="4" s="1"/>
  <c r="B191" i="4"/>
  <c r="A174" i="4"/>
  <c r="B174" i="4"/>
  <c r="A175" i="4"/>
  <c r="B175" i="4"/>
  <c r="A176" i="4"/>
  <c r="A177" i="4" s="1"/>
  <c r="B176" i="4"/>
  <c r="A141" i="4"/>
  <c r="B141" i="4"/>
  <c r="A142" i="4"/>
  <c r="B142" i="4"/>
  <c r="A143" i="4"/>
  <c r="A144" i="4" s="1"/>
  <c r="B143" i="4"/>
  <c r="A135" i="4"/>
  <c r="A136" i="4" s="1"/>
  <c r="A134" i="4"/>
  <c r="B134" i="4" s="1"/>
  <c r="B133" i="4"/>
  <c r="M123" i="4"/>
  <c r="M121" i="4"/>
  <c r="M117" i="4"/>
  <c r="M116" i="4"/>
  <c r="M115" i="4"/>
  <c r="M112" i="4"/>
  <c r="M110" i="4"/>
  <c r="M109" i="4"/>
  <c r="P117" i="4"/>
  <c r="M118" i="4"/>
  <c r="P118" i="4"/>
  <c r="M119" i="4"/>
  <c r="P119" i="4"/>
  <c r="M120" i="4"/>
  <c r="P120" i="4"/>
  <c r="P121" i="4"/>
  <c r="M122" i="4"/>
  <c r="P122" i="4"/>
  <c r="P123" i="4"/>
  <c r="M124" i="4"/>
  <c r="P124" i="4"/>
  <c r="M125" i="4"/>
  <c r="P125" i="4"/>
  <c r="M126" i="4"/>
  <c r="P126" i="4"/>
  <c r="M107" i="4"/>
  <c r="P107" i="4"/>
  <c r="M108" i="4"/>
  <c r="P108" i="4"/>
  <c r="P109" i="4"/>
  <c r="P110" i="4"/>
  <c r="M111" i="4"/>
  <c r="P111" i="4"/>
  <c r="P112" i="4"/>
  <c r="M113" i="4"/>
  <c r="P113" i="4"/>
  <c r="M114" i="4"/>
  <c r="P114" i="4"/>
  <c r="P115" i="4"/>
  <c r="P116" i="4"/>
  <c r="A68" i="4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134" i="4"/>
  <c r="M135" i="4"/>
  <c r="M136" i="4"/>
  <c r="M137" i="4"/>
  <c r="M138" i="4"/>
  <c r="M139" i="4"/>
  <c r="M140" i="4"/>
  <c r="M141" i="4"/>
  <c r="M142" i="4"/>
  <c r="P142" i="4"/>
  <c r="M143" i="4"/>
  <c r="M144" i="4"/>
  <c r="M145" i="4"/>
  <c r="M146" i="4"/>
  <c r="M147" i="4"/>
  <c r="M148" i="4"/>
  <c r="M149" i="4"/>
  <c r="M150" i="4"/>
  <c r="M151" i="4"/>
  <c r="P151" i="4"/>
  <c r="M152" i="4"/>
  <c r="M153" i="4"/>
  <c r="M154" i="4"/>
  <c r="M155" i="4"/>
  <c r="M156" i="4"/>
  <c r="M157" i="4"/>
  <c r="M158" i="4"/>
  <c r="M159" i="4"/>
  <c r="M160" i="4"/>
  <c r="P160" i="4"/>
  <c r="M161" i="4"/>
  <c r="M162" i="4"/>
  <c r="M163" i="4"/>
  <c r="M164" i="4"/>
  <c r="M165" i="4"/>
  <c r="M166" i="4"/>
  <c r="M167" i="4"/>
  <c r="M168" i="4"/>
  <c r="M169" i="4"/>
  <c r="P169" i="4"/>
  <c r="M170" i="4"/>
  <c r="P170" i="4"/>
  <c r="M171" i="4"/>
  <c r="P171" i="4"/>
  <c r="N133" i="4"/>
  <c r="O133" i="4"/>
  <c r="P133" i="4"/>
  <c r="M133" i="4"/>
  <c r="P161" i="4"/>
  <c r="P153" i="4"/>
  <c r="P143" i="4"/>
  <c r="K134" i="4"/>
  <c r="P135" i="4" s="1"/>
  <c r="J134" i="4"/>
  <c r="O135" i="4" s="1"/>
  <c r="I134" i="4"/>
  <c r="N134" i="4" s="1"/>
  <c r="S133" i="4"/>
  <c r="S134" i="4" s="1"/>
  <c r="S135" i="4" s="1"/>
  <c r="S136" i="4" s="1"/>
  <c r="S137" i="4" s="1"/>
  <c r="S138" i="4" s="1"/>
  <c r="S139" i="4" s="1"/>
  <c r="S140" i="4" s="1"/>
  <c r="S141" i="4" s="1"/>
  <c r="S142" i="4" s="1"/>
  <c r="S143" i="4" s="1"/>
  <c r="S144" i="4" s="1"/>
  <c r="S145" i="4" s="1"/>
  <c r="S146" i="4" s="1"/>
  <c r="S147" i="4" s="1"/>
  <c r="S148" i="4" s="1"/>
  <c r="S149" i="4" s="1"/>
  <c r="S150" i="4" s="1"/>
  <c r="S151" i="4" s="1"/>
  <c r="S152" i="4" s="1"/>
  <c r="S153" i="4" s="1"/>
  <c r="S154" i="4" s="1"/>
  <c r="S155" i="4" s="1"/>
  <c r="S156" i="4" s="1"/>
  <c r="S157" i="4" s="1"/>
  <c r="S158" i="4" s="1"/>
  <c r="S159" i="4" s="1"/>
  <c r="S160" i="4" s="1"/>
  <c r="S161" i="4" s="1"/>
  <c r="S162" i="4" s="1"/>
  <c r="S163" i="4" s="1"/>
  <c r="S164" i="4" s="1"/>
  <c r="S165" i="4" s="1"/>
  <c r="S166" i="4" s="1"/>
  <c r="S167" i="4" s="1"/>
  <c r="S168" i="4" s="1"/>
  <c r="S169" i="4" s="1"/>
  <c r="S170" i="4" s="1"/>
  <c r="S171" i="4" s="1"/>
  <c r="S172" i="4" s="1"/>
  <c r="S173" i="4" s="1"/>
  <c r="S174" i="4" s="1"/>
  <c r="S175" i="4" s="1"/>
  <c r="S176" i="4" s="1"/>
  <c r="S177" i="4" s="1"/>
  <c r="S178" i="4" s="1"/>
  <c r="S179" i="4" s="1"/>
  <c r="S180" i="4" s="1"/>
  <c r="S181" i="4" s="1"/>
  <c r="S182" i="4" s="1"/>
  <c r="S183" i="4" s="1"/>
  <c r="S184" i="4" s="1"/>
  <c r="S185" i="4" s="1"/>
  <c r="S186" i="4" s="1"/>
  <c r="S187" i="4" s="1"/>
  <c r="S188" i="4" s="1"/>
  <c r="S189" i="4" s="1"/>
  <c r="S190" i="4" s="1"/>
  <c r="S191" i="4" s="1"/>
  <c r="S192" i="4" s="1"/>
  <c r="M202" i="4"/>
  <c r="N201" i="4"/>
  <c r="O201" i="4"/>
  <c r="P201" i="4"/>
  <c r="M201" i="4"/>
  <c r="K202" i="4"/>
  <c r="J202" i="4"/>
  <c r="O202" i="4" s="1"/>
  <c r="I202" i="4"/>
  <c r="N202" i="4" s="1"/>
  <c r="X6" i="7" l="1"/>
  <c r="W7" i="7"/>
  <c r="X7" i="7" s="1"/>
  <c r="Y7" i="7"/>
  <c r="Z7" i="7"/>
  <c r="S7" i="7"/>
  <c r="V8" i="7"/>
  <c r="I9" i="7"/>
  <c r="N8" i="7"/>
  <c r="P8" i="7" s="1"/>
  <c r="Q8" i="7" s="1"/>
  <c r="U8" i="7" s="1"/>
  <c r="Q172" i="4"/>
  <c r="R172" i="4" s="1"/>
  <c r="J17" i="7"/>
  <c r="O16" i="7"/>
  <c r="O32" i="5"/>
  <c r="J33" i="5"/>
  <c r="R9" i="6"/>
  <c r="O16" i="6"/>
  <c r="O10" i="6"/>
  <c r="R10" i="6" s="1"/>
  <c r="O10" i="7"/>
  <c r="M9" i="7"/>
  <c r="A12" i="7"/>
  <c r="C11" i="7"/>
  <c r="N11" i="6"/>
  <c r="A10" i="6"/>
  <c r="C9" i="6"/>
  <c r="M10" i="6"/>
  <c r="O11" i="6"/>
  <c r="N7" i="5"/>
  <c r="M7" i="5"/>
  <c r="O16" i="5"/>
  <c r="P6" i="5"/>
  <c r="O7" i="5"/>
  <c r="P7" i="5" s="1"/>
  <c r="O25" i="5"/>
  <c r="B11" i="5"/>
  <c r="A11" i="5"/>
  <c r="C7" i="5"/>
  <c r="Z202" i="4"/>
  <c r="V172" i="4"/>
  <c r="W172" i="4" s="1"/>
  <c r="Q239" i="4"/>
  <c r="R239" i="4" s="1"/>
  <c r="S239" i="4"/>
  <c r="P240" i="4"/>
  <c r="O241" i="4"/>
  <c r="B202" i="4"/>
  <c r="Q190" i="4"/>
  <c r="R190" i="4" s="1"/>
  <c r="V190" i="4" s="1"/>
  <c r="W190" i="4" s="1"/>
  <c r="Q187" i="4"/>
  <c r="R187" i="4" s="1"/>
  <c r="V187" i="4" s="1"/>
  <c r="Q184" i="4"/>
  <c r="R184" i="4" s="1"/>
  <c r="Q181" i="4"/>
  <c r="R181" i="4" s="1"/>
  <c r="V181" i="4" s="1"/>
  <c r="Q178" i="4"/>
  <c r="R178" i="4" s="1"/>
  <c r="V178" i="4" s="1"/>
  <c r="W178" i="4" s="1"/>
  <c r="Q175" i="4"/>
  <c r="R175" i="4" s="1"/>
  <c r="V175" i="4" s="1"/>
  <c r="Q192" i="4"/>
  <c r="R192" i="4" s="1"/>
  <c r="V192" i="4" s="1"/>
  <c r="W192" i="4" s="1"/>
  <c r="Q189" i="4"/>
  <c r="R189" i="4" s="1"/>
  <c r="V189" i="4" s="1"/>
  <c r="W189" i="4" s="1"/>
  <c r="Q186" i="4"/>
  <c r="R186" i="4" s="1"/>
  <c r="V186" i="4" s="1"/>
  <c r="W186" i="4" s="1"/>
  <c r="Q183" i="4"/>
  <c r="R183" i="4" s="1"/>
  <c r="V183" i="4" s="1"/>
  <c r="W183" i="4" s="1"/>
  <c r="Q180" i="4"/>
  <c r="R180" i="4" s="1"/>
  <c r="V180" i="4" s="1"/>
  <c r="W180" i="4" s="1"/>
  <c r="Q177" i="4"/>
  <c r="R177" i="4" s="1"/>
  <c r="V177" i="4" s="1"/>
  <c r="W177" i="4" s="1"/>
  <c r="Q174" i="4"/>
  <c r="R174" i="4" s="1"/>
  <c r="V174" i="4" s="1"/>
  <c r="W174" i="4" s="1"/>
  <c r="Q191" i="4"/>
  <c r="R191" i="4" s="1"/>
  <c r="V191" i="4" s="1"/>
  <c r="W191" i="4" s="1"/>
  <c r="Q188" i="4"/>
  <c r="R188" i="4" s="1"/>
  <c r="V188" i="4" s="1"/>
  <c r="W188" i="4" s="1"/>
  <c r="Q185" i="4"/>
  <c r="R185" i="4" s="1"/>
  <c r="V185" i="4" s="1"/>
  <c r="W185" i="4" s="1"/>
  <c r="Q182" i="4"/>
  <c r="R182" i="4" s="1"/>
  <c r="V182" i="4" s="1"/>
  <c r="W182" i="4" s="1"/>
  <c r="Q179" i="4"/>
  <c r="R179" i="4" s="1"/>
  <c r="V179" i="4" s="1"/>
  <c r="W179" i="4" s="1"/>
  <c r="Q176" i="4"/>
  <c r="R176" i="4" s="1"/>
  <c r="V176" i="4" s="1"/>
  <c r="W176" i="4" s="1"/>
  <c r="Q173" i="4"/>
  <c r="R173" i="4" s="1"/>
  <c r="V173" i="4" s="1"/>
  <c r="W173" i="4" s="1"/>
  <c r="B192" i="4"/>
  <c r="A193" i="4"/>
  <c r="B193" i="4" s="1"/>
  <c r="B177" i="4"/>
  <c r="A178" i="4"/>
  <c r="B144" i="4"/>
  <c r="A145" i="4"/>
  <c r="A137" i="4"/>
  <c r="B136" i="4"/>
  <c r="B135" i="4"/>
  <c r="P203" i="4"/>
  <c r="P204" i="4"/>
  <c r="P144" i="4"/>
  <c r="P152" i="4"/>
  <c r="P134" i="4"/>
  <c r="P202" i="4"/>
  <c r="O134" i="4"/>
  <c r="N203" i="4"/>
  <c r="B107" i="4"/>
  <c r="A108" i="4"/>
  <c r="AA107" i="4" s="1"/>
  <c r="Q133" i="4"/>
  <c r="R133" i="4" s="1"/>
  <c r="V133" i="4" s="1"/>
  <c r="W133" i="4" s="1"/>
  <c r="P136" i="4"/>
  <c r="O136" i="4"/>
  <c r="P162" i="4"/>
  <c r="N135" i="4"/>
  <c r="P154" i="4"/>
  <c r="Q202" i="4"/>
  <c r="R202" i="4" s="1"/>
  <c r="Q201" i="4"/>
  <c r="R201" i="4" s="1"/>
  <c r="W8" i="7" l="1"/>
  <c r="Z8" i="7"/>
  <c r="Y8" i="7"/>
  <c r="X8" i="7"/>
  <c r="I10" i="7"/>
  <c r="N9" i="7"/>
  <c r="P9" i="7" s="1"/>
  <c r="Q9" i="7" s="1"/>
  <c r="U9" i="7" s="1"/>
  <c r="V9" i="7"/>
  <c r="W9" i="7" s="1"/>
  <c r="S8" i="7"/>
  <c r="F6" i="7"/>
  <c r="E6" i="7" s="1"/>
  <c r="F7" i="7"/>
  <c r="V239" i="4"/>
  <c r="T172" i="4"/>
  <c r="J18" i="7"/>
  <c r="O17" i="7"/>
  <c r="J34" i="5"/>
  <c r="O33" i="5"/>
  <c r="O17" i="6"/>
  <c r="P10" i="6"/>
  <c r="Q10" i="6" s="1"/>
  <c r="F8" i="7"/>
  <c r="A13" i="7"/>
  <c r="C12" i="7"/>
  <c r="O11" i="7"/>
  <c r="M10" i="7"/>
  <c r="O13" i="6"/>
  <c r="O12" i="6"/>
  <c r="N12" i="6"/>
  <c r="M11" i="6"/>
  <c r="P11" i="6" s="1"/>
  <c r="Q11" i="6" s="1"/>
  <c r="C10" i="6"/>
  <c r="A11" i="6"/>
  <c r="O26" i="5"/>
  <c r="O17" i="5"/>
  <c r="M8" i="5"/>
  <c r="O8" i="5"/>
  <c r="N8" i="5"/>
  <c r="B12" i="5"/>
  <c r="A12" i="5"/>
  <c r="C8" i="5"/>
  <c r="T190" i="4"/>
  <c r="V184" i="4"/>
  <c r="W184" i="4" s="1"/>
  <c r="T187" i="4"/>
  <c r="W187" i="4"/>
  <c r="T175" i="4"/>
  <c r="W175" i="4"/>
  <c r="T181" i="4"/>
  <c r="W181" i="4"/>
  <c r="T239" i="4"/>
  <c r="N240" i="4"/>
  <c r="S240" i="4" s="1"/>
  <c r="O242" i="4"/>
  <c r="Q240" i="4"/>
  <c r="R240" i="4" s="1"/>
  <c r="P241" i="4"/>
  <c r="B203" i="4"/>
  <c r="T192" i="4"/>
  <c r="T178" i="4"/>
  <c r="T179" i="4"/>
  <c r="T189" i="4"/>
  <c r="T182" i="4"/>
  <c r="T174" i="4"/>
  <c r="T185" i="4"/>
  <c r="T177" i="4"/>
  <c r="T188" i="4"/>
  <c r="T180" i="4"/>
  <c r="T173" i="4"/>
  <c r="T191" i="4"/>
  <c r="T183" i="4"/>
  <c r="T176" i="4"/>
  <c r="T186" i="4"/>
  <c r="B178" i="4"/>
  <c r="A179" i="4"/>
  <c r="B145" i="4"/>
  <c r="A146" i="4"/>
  <c r="B137" i="4"/>
  <c r="A138" i="4"/>
  <c r="P145" i="4"/>
  <c r="Q134" i="4"/>
  <c r="R134" i="4" s="1"/>
  <c r="V134" i="4" s="1"/>
  <c r="O203" i="4"/>
  <c r="Q203" i="4" s="1"/>
  <c r="R203" i="4" s="1"/>
  <c r="Z107" i="4"/>
  <c r="B108" i="4"/>
  <c r="A109" i="4"/>
  <c r="N204" i="4"/>
  <c r="P205" i="4"/>
  <c r="T133" i="4"/>
  <c r="P137" i="4"/>
  <c r="P163" i="4"/>
  <c r="O137" i="4"/>
  <c r="P155" i="4"/>
  <c r="N136" i="4"/>
  <c r="Q135" i="4"/>
  <c r="R135" i="4" s="1"/>
  <c r="V135" i="4" s="1"/>
  <c r="W135" i="4" s="1"/>
  <c r="P146" i="4"/>
  <c r="Y9" i="7" l="1"/>
  <c r="X9" i="7"/>
  <c r="Z9" i="7"/>
  <c r="S9" i="7"/>
  <c r="V10" i="7"/>
  <c r="W10" i="7" s="1"/>
  <c r="I11" i="7"/>
  <c r="N10" i="7"/>
  <c r="P10" i="7" s="1"/>
  <c r="Q10" i="7" s="1"/>
  <c r="U10" i="7" s="1"/>
  <c r="D6" i="7"/>
  <c r="J19" i="7"/>
  <c r="O18" i="7"/>
  <c r="J35" i="5"/>
  <c r="O34" i="5"/>
  <c r="R11" i="6"/>
  <c r="O18" i="6"/>
  <c r="A14" i="7"/>
  <c r="C13" i="7"/>
  <c r="D7" i="7"/>
  <c r="E7" i="7"/>
  <c r="O12" i="7"/>
  <c r="O13" i="7"/>
  <c r="F9" i="7"/>
  <c r="M11" i="7"/>
  <c r="M12" i="6"/>
  <c r="R12" i="6" s="1"/>
  <c r="N13" i="6"/>
  <c r="C11" i="6"/>
  <c r="A12" i="6"/>
  <c r="P12" i="6"/>
  <c r="Q12" i="6" s="1"/>
  <c r="N9" i="5"/>
  <c r="M9" i="5"/>
  <c r="P8" i="5"/>
  <c r="O18" i="5"/>
  <c r="O27" i="5"/>
  <c r="O9" i="5"/>
  <c r="P9" i="5" s="1"/>
  <c r="B13" i="5"/>
  <c r="A13" i="5"/>
  <c r="C9" i="5"/>
  <c r="AA203" i="4"/>
  <c r="Z203" i="4"/>
  <c r="T134" i="4"/>
  <c r="W134" i="4"/>
  <c r="T184" i="4"/>
  <c r="V240" i="4"/>
  <c r="O243" i="4"/>
  <c r="N241" i="4"/>
  <c r="S241" i="4" s="1"/>
  <c r="P242" i="4"/>
  <c r="B204" i="4"/>
  <c r="A180" i="4"/>
  <c r="B179" i="4"/>
  <c r="A147" i="4"/>
  <c r="B146" i="4"/>
  <c r="A139" i="4"/>
  <c r="B138" i="4"/>
  <c r="O204" i="4"/>
  <c r="B109" i="4"/>
  <c r="AA108" i="4"/>
  <c r="A110" i="4"/>
  <c r="Z108" i="4"/>
  <c r="N205" i="4"/>
  <c r="P206" i="4"/>
  <c r="Q204" i="4"/>
  <c r="R204" i="4" s="1"/>
  <c r="P156" i="4"/>
  <c r="P138" i="4"/>
  <c r="P147" i="4"/>
  <c r="O138" i="4"/>
  <c r="T135" i="4"/>
  <c r="P164" i="4"/>
  <c r="N137" i="4"/>
  <c r="Q136" i="4"/>
  <c r="R136" i="4" s="1"/>
  <c r="V136" i="4" s="1"/>
  <c r="W136" i="4" s="1"/>
  <c r="Y10" i="7" l="1"/>
  <c r="X10" i="7"/>
  <c r="Z10" i="7"/>
  <c r="S10" i="7"/>
  <c r="V11" i="7"/>
  <c r="W11" i="7" s="1"/>
  <c r="I12" i="7"/>
  <c r="N11" i="7"/>
  <c r="P11" i="7" s="1"/>
  <c r="Q11" i="7" s="1"/>
  <c r="U11" i="7" s="1"/>
  <c r="Q241" i="4"/>
  <c r="R241" i="4" s="1"/>
  <c r="J20" i="7"/>
  <c r="O19" i="7"/>
  <c r="J36" i="5"/>
  <c r="O35" i="5"/>
  <c r="O19" i="6"/>
  <c r="M12" i="7"/>
  <c r="C14" i="7"/>
  <c r="A15" i="7"/>
  <c r="D8" i="7"/>
  <c r="E8" i="7"/>
  <c r="F10" i="7"/>
  <c r="A13" i="6"/>
  <c r="C12" i="6"/>
  <c r="N14" i="6"/>
  <c r="M13" i="6"/>
  <c r="P13" i="6" s="1"/>
  <c r="Q13" i="6" s="1"/>
  <c r="M10" i="5"/>
  <c r="O10" i="5"/>
  <c r="N10" i="5"/>
  <c r="O19" i="5"/>
  <c r="O28" i="5"/>
  <c r="B14" i="5"/>
  <c r="A14" i="5"/>
  <c r="C10" i="5"/>
  <c r="Z204" i="4"/>
  <c r="AA204" i="4"/>
  <c r="T240" i="4"/>
  <c r="V241" i="4"/>
  <c r="T241" i="4" s="1"/>
  <c r="O244" i="4"/>
  <c r="P243" i="4"/>
  <c r="N242" i="4"/>
  <c r="S242" i="4" s="1"/>
  <c r="B205" i="4"/>
  <c r="B180" i="4"/>
  <c r="A181" i="4"/>
  <c r="B147" i="4"/>
  <c r="A148" i="4"/>
  <c r="A140" i="4"/>
  <c r="B140" i="4" s="1"/>
  <c r="B139" i="4"/>
  <c r="O205" i="4"/>
  <c r="Q205" i="4" s="1"/>
  <c r="R205" i="4" s="1"/>
  <c r="AA109" i="4"/>
  <c r="B110" i="4"/>
  <c r="A111" i="4"/>
  <c r="Z109" i="4"/>
  <c r="P207" i="4"/>
  <c r="N206" i="4"/>
  <c r="T136" i="4"/>
  <c r="O139" i="4"/>
  <c r="P139" i="4"/>
  <c r="N138" i="4"/>
  <c r="Q137" i="4"/>
  <c r="R137" i="4" s="1"/>
  <c r="V137" i="4" s="1"/>
  <c r="W137" i="4" s="1"/>
  <c r="P165" i="4"/>
  <c r="P157" i="4"/>
  <c r="P148" i="4"/>
  <c r="Y11" i="7" l="1"/>
  <c r="X11" i="7"/>
  <c r="Z11" i="7"/>
  <c r="V12" i="7"/>
  <c r="W12" i="7" s="1"/>
  <c r="S11" i="7"/>
  <c r="I13" i="7"/>
  <c r="N12" i="7"/>
  <c r="P12" i="7" s="1"/>
  <c r="Q12" i="7" s="1"/>
  <c r="U12" i="7" s="1"/>
  <c r="J21" i="7"/>
  <c r="O20" i="7"/>
  <c r="J37" i="5"/>
  <c r="O36" i="5"/>
  <c r="R13" i="6"/>
  <c r="O20" i="6"/>
  <c r="E9" i="7"/>
  <c r="D9" i="7"/>
  <c r="M13" i="7"/>
  <c r="F11" i="7"/>
  <c r="C15" i="7"/>
  <c r="A16" i="7"/>
  <c r="M14" i="6"/>
  <c r="R14" i="6" s="1"/>
  <c r="N15" i="6"/>
  <c r="A14" i="6"/>
  <c r="C13" i="6"/>
  <c r="O29" i="5"/>
  <c r="O11" i="5"/>
  <c r="O20" i="5"/>
  <c r="P10" i="5"/>
  <c r="M11" i="5"/>
  <c r="N11" i="5"/>
  <c r="B15" i="5"/>
  <c r="A15" i="5"/>
  <c r="C11" i="5"/>
  <c r="AA205" i="4"/>
  <c r="Z205" i="4"/>
  <c r="P244" i="4"/>
  <c r="O245" i="4"/>
  <c r="N243" i="4"/>
  <c r="S243" i="4" s="1"/>
  <c r="Q242" i="4"/>
  <c r="R242" i="4" s="1"/>
  <c r="V242" i="4" s="1"/>
  <c r="B206" i="4"/>
  <c r="B181" i="4"/>
  <c r="A182" i="4"/>
  <c r="B148" i="4"/>
  <c r="A149" i="4"/>
  <c r="O206" i="4"/>
  <c r="Q206" i="4" s="1"/>
  <c r="R206" i="4" s="1"/>
  <c r="Z110" i="4"/>
  <c r="AA110" i="4"/>
  <c r="A112" i="4"/>
  <c r="B111" i="4"/>
  <c r="N207" i="4"/>
  <c r="P208" i="4"/>
  <c r="T137" i="4"/>
  <c r="O140" i="4"/>
  <c r="P158" i="4"/>
  <c r="N139" i="4"/>
  <c r="Q138" i="4"/>
  <c r="R138" i="4" s="1"/>
  <c r="V138" i="4" s="1"/>
  <c r="W138" i="4" s="1"/>
  <c r="P166" i="4"/>
  <c r="P140" i="4"/>
  <c r="P149" i="4"/>
  <c r="Z12" i="7" l="1"/>
  <c r="Y12" i="7"/>
  <c r="X12" i="7"/>
  <c r="I14" i="7"/>
  <c r="N13" i="7"/>
  <c r="P13" i="7" s="1"/>
  <c r="Q13" i="7" s="1"/>
  <c r="U13" i="7" s="1"/>
  <c r="S12" i="7"/>
  <c r="V13" i="7"/>
  <c r="W13" i="7" s="1"/>
  <c r="Q243" i="4"/>
  <c r="R243" i="4" s="1"/>
  <c r="V243" i="4" s="1"/>
  <c r="J22" i="7"/>
  <c r="O21" i="7"/>
  <c r="J38" i="5"/>
  <c r="O37" i="5"/>
  <c r="P14" i="6"/>
  <c r="Q14" i="6" s="1"/>
  <c r="O21" i="6"/>
  <c r="C16" i="7"/>
  <c r="A17" i="7"/>
  <c r="M14" i="7"/>
  <c r="E10" i="7"/>
  <c r="D10" i="7"/>
  <c r="F12" i="7"/>
  <c r="N16" i="6"/>
  <c r="M15" i="6"/>
  <c r="R15" i="6" s="1"/>
  <c r="C14" i="6"/>
  <c r="A15" i="6"/>
  <c r="P15" i="6"/>
  <c r="Q15" i="6" s="1"/>
  <c r="O22" i="5"/>
  <c r="O21" i="5"/>
  <c r="N12" i="5"/>
  <c r="O31" i="5"/>
  <c r="O30" i="5"/>
  <c r="M12" i="5"/>
  <c r="P11" i="5"/>
  <c r="O13" i="5"/>
  <c r="O12" i="5"/>
  <c r="P12" i="5" s="1"/>
  <c r="B16" i="5"/>
  <c r="A16" i="5"/>
  <c r="C12" i="5"/>
  <c r="AA206" i="4"/>
  <c r="Z206" i="4"/>
  <c r="T242" i="4"/>
  <c r="T243" i="4"/>
  <c r="P245" i="4"/>
  <c r="N244" i="4"/>
  <c r="S244" i="4" s="1"/>
  <c r="O246" i="4"/>
  <c r="B207" i="4"/>
  <c r="A183" i="4"/>
  <c r="B182" i="4"/>
  <c r="A150" i="4"/>
  <c r="B149" i="4"/>
  <c r="O207" i="4"/>
  <c r="Q207" i="4" s="1"/>
  <c r="R207" i="4" s="1"/>
  <c r="B112" i="4"/>
  <c r="A113" i="4"/>
  <c r="AA111" i="4"/>
  <c r="Z111" i="4"/>
  <c r="N208" i="4"/>
  <c r="P209" i="4"/>
  <c r="T138" i="4"/>
  <c r="O141" i="4"/>
  <c r="P141" i="4"/>
  <c r="N140" i="4"/>
  <c r="Q139" i="4"/>
  <c r="R139" i="4" s="1"/>
  <c r="V139" i="4" s="1"/>
  <c r="W139" i="4" s="1"/>
  <c r="P167" i="4"/>
  <c r="P150" i="4"/>
  <c r="P159" i="4"/>
  <c r="Y13" i="7" l="1"/>
  <c r="X13" i="7"/>
  <c r="Z13" i="7"/>
  <c r="S13" i="7"/>
  <c r="V14" i="7"/>
  <c r="W14" i="7" s="1"/>
  <c r="I15" i="7"/>
  <c r="N14" i="7"/>
  <c r="P14" i="7" s="1"/>
  <c r="Q14" i="7" s="1"/>
  <c r="U14" i="7" s="1"/>
  <c r="J23" i="7"/>
  <c r="O22" i="7"/>
  <c r="J39" i="5"/>
  <c r="O38" i="5"/>
  <c r="O22" i="6"/>
  <c r="F13" i="7"/>
  <c r="E11" i="7"/>
  <c r="D11" i="7"/>
  <c r="C17" i="7"/>
  <c r="A18" i="7"/>
  <c r="V15" i="7"/>
  <c r="S14" i="7"/>
  <c r="M15" i="7"/>
  <c r="C15" i="6"/>
  <c r="A16" i="6"/>
  <c r="N17" i="6"/>
  <c r="M16" i="6"/>
  <c r="R16" i="6" s="1"/>
  <c r="M13" i="5"/>
  <c r="N13" i="5"/>
  <c r="A17" i="5"/>
  <c r="B17" i="5"/>
  <c r="C13" i="5"/>
  <c r="Z207" i="4"/>
  <c r="AA207" i="4"/>
  <c r="P246" i="4"/>
  <c r="N245" i="4"/>
  <c r="S245" i="4" s="1"/>
  <c r="Q244" i="4"/>
  <c r="R244" i="4" s="1"/>
  <c r="V244" i="4" s="1"/>
  <c r="O247" i="4"/>
  <c r="Q245" i="4"/>
  <c r="R245" i="4" s="1"/>
  <c r="B208" i="4"/>
  <c r="B183" i="4"/>
  <c r="A184" i="4"/>
  <c r="B150" i="4"/>
  <c r="A151" i="4"/>
  <c r="O208" i="4"/>
  <c r="Q208" i="4" s="1"/>
  <c r="R208" i="4" s="1"/>
  <c r="Z112" i="4"/>
  <c r="AA112" i="4"/>
  <c r="B113" i="4"/>
  <c r="A114" i="4"/>
  <c r="P210" i="4"/>
  <c r="N209" i="4"/>
  <c r="T139" i="4"/>
  <c r="O142" i="4"/>
  <c r="N141" i="4"/>
  <c r="Q140" i="4"/>
  <c r="R140" i="4" s="1"/>
  <c r="V140" i="4" s="1"/>
  <c r="W140" i="4" s="1"/>
  <c r="P168" i="4"/>
  <c r="W15" i="7" l="1"/>
  <c r="Z14" i="7"/>
  <c r="Y14" i="7"/>
  <c r="X14" i="7"/>
  <c r="I16" i="7"/>
  <c r="N15" i="7"/>
  <c r="P15" i="7" s="1"/>
  <c r="Q15" i="7" s="1"/>
  <c r="U15" i="7" s="1"/>
  <c r="P13" i="5"/>
  <c r="O23" i="7"/>
  <c r="J24" i="7"/>
  <c r="J40" i="5"/>
  <c r="O39" i="5"/>
  <c r="P16" i="6"/>
  <c r="Q16" i="6" s="1"/>
  <c r="O23" i="6"/>
  <c r="M16" i="7"/>
  <c r="E12" i="7"/>
  <c r="D12" i="7"/>
  <c r="A19" i="7"/>
  <c r="C18" i="7"/>
  <c r="F14" i="7"/>
  <c r="N18" i="6"/>
  <c r="M17" i="6"/>
  <c r="P17" i="6" s="1"/>
  <c r="Q17" i="6" s="1"/>
  <c r="C16" i="6"/>
  <c r="A17" i="6"/>
  <c r="M14" i="5"/>
  <c r="N14" i="5"/>
  <c r="A18" i="5"/>
  <c r="B18" i="5"/>
  <c r="C14" i="5"/>
  <c r="AA208" i="4"/>
  <c r="Z208" i="4"/>
  <c r="V245" i="4"/>
  <c r="T244" i="4"/>
  <c r="T245" i="4"/>
  <c r="N246" i="4"/>
  <c r="S246" i="4" s="1"/>
  <c r="O248" i="4"/>
  <c r="Q246" i="4"/>
  <c r="R246" i="4" s="1"/>
  <c r="P247" i="4"/>
  <c r="B209" i="4"/>
  <c r="B184" i="4"/>
  <c r="A185" i="4"/>
  <c r="B151" i="4"/>
  <c r="A152" i="4"/>
  <c r="O209" i="4"/>
  <c r="Q209" i="4" s="1"/>
  <c r="R209" i="4" s="1"/>
  <c r="A115" i="4"/>
  <c r="B114" i="4"/>
  <c r="Z113" i="4"/>
  <c r="AA113" i="4"/>
  <c r="P211" i="4"/>
  <c r="N210" i="4"/>
  <c r="T140" i="4"/>
  <c r="O143" i="4"/>
  <c r="N142" i="4"/>
  <c r="Q141" i="4"/>
  <c r="R141" i="4" s="1"/>
  <c r="V141" i="4" s="1"/>
  <c r="W141" i="4" s="1"/>
  <c r="Y15" i="7" l="1"/>
  <c r="X15" i="7"/>
  <c r="Z15" i="7"/>
  <c r="V16" i="7"/>
  <c r="W16" i="7" s="1"/>
  <c r="S15" i="7"/>
  <c r="I17" i="7"/>
  <c r="N16" i="7"/>
  <c r="P16" i="7" s="1"/>
  <c r="Q16" i="7" s="1"/>
  <c r="U16" i="7" s="1"/>
  <c r="S16" i="7" s="1"/>
  <c r="J25" i="7"/>
  <c r="O24" i="7"/>
  <c r="P14" i="5"/>
  <c r="J41" i="5"/>
  <c r="O40" i="5"/>
  <c r="R17" i="6"/>
  <c r="O24" i="6"/>
  <c r="A20" i="7"/>
  <c r="C19" i="7"/>
  <c r="M17" i="7"/>
  <c r="F15" i="7"/>
  <c r="E13" i="7"/>
  <c r="D13" i="7"/>
  <c r="A18" i="6"/>
  <c r="C17" i="6"/>
  <c r="N19" i="6"/>
  <c r="M18" i="6"/>
  <c r="P18" i="6" s="1"/>
  <c r="Q18" i="6" s="1"/>
  <c r="N15" i="5"/>
  <c r="M15" i="5"/>
  <c r="A19" i="5"/>
  <c r="B19" i="5"/>
  <c r="C15" i="5"/>
  <c r="AA209" i="4"/>
  <c r="Z209" i="4"/>
  <c r="V246" i="4"/>
  <c r="T246" i="4" s="1"/>
  <c r="P248" i="4"/>
  <c r="O249" i="4"/>
  <c r="N247" i="4"/>
  <c r="S247" i="4" s="1"/>
  <c r="B210" i="4"/>
  <c r="A186" i="4"/>
  <c r="B185" i="4"/>
  <c r="A153" i="4"/>
  <c r="B152" i="4"/>
  <c r="O210" i="4"/>
  <c r="Q210" i="4" s="1"/>
  <c r="R210" i="4" s="1"/>
  <c r="A116" i="4"/>
  <c r="A117" i="4" s="1"/>
  <c r="Z114" i="4"/>
  <c r="AA114" i="4"/>
  <c r="B115" i="4"/>
  <c r="N211" i="4"/>
  <c r="P212" i="4"/>
  <c r="N143" i="4"/>
  <c r="Q142" i="4"/>
  <c r="R142" i="4" s="1"/>
  <c r="V142" i="4" s="1"/>
  <c r="W142" i="4" s="1"/>
  <c r="O144" i="4"/>
  <c r="T141" i="4"/>
  <c r="V17" i="7" l="1"/>
  <c r="W17" i="7"/>
  <c r="Z16" i="7"/>
  <c r="Y16" i="7"/>
  <c r="X16" i="7"/>
  <c r="I18" i="7"/>
  <c r="N17" i="7"/>
  <c r="P17" i="7" s="1"/>
  <c r="Q17" i="7" s="1"/>
  <c r="U17" i="7" s="1"/>
  <c r="O25" i="7"/>
  <c r="J26" i="7"/>
  <c r="J42" i="5"/>
  <c r="O41" i="5"/>
  <c r="R18" i="6"/>
  <c r="O25" i="6"/>
  <c r="A21" i="7"/>
  <c r="C20" i="7"/>
  <c r="E14" i="7"/>
  <c r="D14" i="7"/>
  <c r="M18" i="7"/>
  <c r="F16" i="7"/>
  <c r="M19" i="6"/>
  <c r="R19" i="6" s="1"/>
  <c r="N20" i="6"/>
  <c r="C18" i="6"/>
  <c r="A19" i="6"/>
  <c r="P19" i="6"/>
  <c r="Q19" i="6" s="1"/>
  <c r="M16" i="5"/>
  <c r="P15" i="5"/>
  <c r="N16" i="5"/>
  <c r="B20" i="5"/>
  <c r="A20" i="5"/>
  <c r="C16" i="5"/>
  <c r="Z210" i="4"/>
  <c r="AA210" i="4"/>
  <c r="Q247" i="4"/>
  <c r="R247" i="4" s="1"/>
  <c r="V247" i="4" s="1"/>
  <c r="O250" i="4"/>
  <c r="P249" i="4"/>
  <c r="N248" i="4"/>
  <c r="S248" i="4" s="1"/>
  <c r="B211" i="4"/>
  <c r="B186" i="4"/>
  <c r="A187" i="4"/>
  <c r="B153" i="4"/>
  <c r="A154" i="4"/>
  <c r="B117" i="4"/>
  <c r="A118" i="4"/>
  <c r="O211" i="4"/>
  <c r="Q211" i="4" s="1"/>
  <c r="R211" i="4" s="1"/>
  <c r="Z115" i="4"/>
  <c r="AA115" i="4"/>
  <c r="B116" i="4"/>
  <c r="N212" i="4"/>
  <c r="P213" i="4"/>
  <c r="Q143" i="4"/>
  <c r="R143" i="4" s="1"/>
  <c r="V143" i="4" s="1"/>
  <c r="W143" i="4" s="1"/>
  <c r="O145" i="4"/>
  <c r="T142" i="4"/>
  <c r="N144" i="4"/>
  <c r="Y17" i="7" l="1"/>
  <c r="X17" i="7"/>
  <c r="Z17" i="7"/>
  <c r="V18" i="7"/>
  <c r="W18" i="7" s="1"/>
  <c r="S17" i="7"/>
  <c r="I19" i="7"/>
  <c r="N18" i="7"/>
  <c r="P18" i="7" s="1"/>
  <c r="Q18" i="7" s="1"/>
  <c r="U18" i="7" s="1"/>
  <c r="P16" i="5"/>
  <c r="J27" i="7"/>
  <c r="O26" i="7"/>
  <c r="O42" i="5"/>
  <c r="J43" i="5"/>
  <c r="O26" i="6"/>
  <c r="M19" i="7"/>
  <c r="E15" i="7"/>
  <c r="D15" i="7"/>
  <c r="F17" i="7"/>
  <c r="C21" i="7"/>
  <c r="A22" i="7"/>
  <c r="A20" i="6"/>
  <c r="C19" i="6"/>
  <c r="N21" i="6"/>
  <c r="M20" i="6"/>
  <c r="R20" i="6" s="1"/>
  <c r="P20" i="6"/>
  <c r="Q20" i="6" s="1"/>
  <c r="N17" i="5"/>
  <c r="M17" i="5"/>
  <c r="B21" i="5"/>
  <c r="A21" i="5"/>
  <c r="C17" i="5"/>
  <c r="AA211" i="4"/>
  <c r="Z211" i="4"/>
  <c r="P250" i="4"/>
  <c r="N249" i="4"/>
  <c r="S249" i="4" s="1"/>
  <c r="Q249" i="4"/>
  <c r="R249" i="4" s="1"/>
  <c r="O251" i="4"/>
  <c r="Q248" i="4"/>
  <c r="R248" i="4" s="1"/>
  <c r="V248" i="4" s="1"/>
  <c r="T247" i="4"/>
  <c r="B212" i="4"/>
  <c r="B187" i="4"/>
  <c r="A188" i="4"/>
  <c r="B188" i="4" s="1"/>
  <c r="B154" i="4"/>
  <c r="A155" i="4"/>
  <c r="Z117" i="4"/>
  <c r="B118" i="4"/>
  <c r="A119" i="4"/>
  <c r="AA117" i="4"/>
  <c r="O212" i="4"/>
  <c r="Q212" i="4" s="1"/>
  <c r="R212" i="4" s="1"/>
  <c r="Z116" i="4"/>
  <c r="AA116" i="4"/>
  <c r="P214" i="4"/>
  <c r="N213" i="4"/>
  <c r="O146" i="4"/>
  <c r="Q144" i="4"/>
  <c r="R144" i="4" s="1"/>
  <c r="V144" i="4" s="1"/>
  <c r="W144" i="4" s="1"/>
  <c r="N145" i="4"/>
  <c r="T143" i="4"/>
  <c r="Y18" i="7" l="1"/>
  <c r="X18" i="7"/>
  <c r="Z18" i="7"/>
  <c r="V19" i="7"/>
  <c r="W19" i="7" s="1"/>
  <c r="S18" i="7"/>
  <c r="I20" i="7"/>
  <c r="N19" i="7"/>
  <c r="P19" i="7" s="1"/>
  <c r="Q19" i="7" s="1"/>
  <c r="U19" i="7" s="1"/>
  <c r="J28" i="7"/>
  <c r="O27" i="7"/>
  <c r="O43" i="5"/>
  <c r="J44" i="5"/>
  <c r="O27" i="6"/>
  <c r="C22" i="7"/>
  <c r="A23" i="7"/>
  <c r="F18" i="7"/>
  <c r="S19" i="7"/>
  <c r="M20" i="7"/>
  <c r="E16" i="7"/>
  <c r="D16" i="7"/>
  <c r="N22" i="6"/>
  <c r="M21" i="6"/>
  <c r="R21" i="6" s="1"/>
  <c r="A21" i="6"/>
  <c r="C20" i="6"/>
  <c r="P21" i="6"/>
  <c r="Q21" i="6" s="1"/>
  <c r="M18" i="5"/>
  <c r="P17" i="5"/>
  <c r="N18" i="5"/>
  <c r="P18" i="5" s="1"/>
  <c r="B22" i="5"/>
  <c r="A22" i="5"/>
  <c r="C18" i="5"/>
  <c r="V249" i="4"/>
  <c r="AA212" i="4"/>
  <c r="Z212" i="4"/>
  <c r="T249" i="4"/>
  <c r="O252" i="4"/>
  <c r="N250" i="4"/>
  <c r="S250" i="4" s="1"/>
  <c r="P251" i="4"/>
  <c r="T248" i="4"/>
  <c r="Q250" i="4"/>
  <c r="R250" i="4" s="1"/>
  <c r="V250" i="4" s="1"/>
  <c r="B213" i="4"/>
  <c r="A156" i="4"/>
  <c r="B155" i="4"/>
  <c r="B119" i="4"/>
  <c r="A120" i="4"/>
  <c r="Z118" i="4"/>
  <c r="AA118" i="4"/>
  <c r="O213" i="4"/>
  <c r="Q213" i="4" s="1"/>
  <c r="R213" i="4" s="1"/>
  <c r="P215" i="4"/>
  <c r="N214" i="4"/>
  <c r="T144" i="4"/>
  <c r="Q145" i="4"/>
  <c r="R145" i="4" s="1"/>
  <c r="V145" i="4" s="1"/>
  <c r="W145" i="4" s="1"/>
  <c r="N146" i="4"/>
  <c r="O147" i="4"/>
  <c r="Z19" i="7" l="1"/>
  <c r="Y19" i="7"/>
  <c r="X19" i="7"/>
  <c r="I21" i="7"/>
  <c r="N20" i="7"/>
  <c r="P20" i="7" s="1"/>
  <c r="Q20" i="7" s="1"/>
  <c r="U20" i="7" s="1"/>
  <c r="V20" i="7"/>
  <c r="W20" i="7" s="1"/>
  <c r="J29" i="7"/>
  <c r="O28" i="7"/>
  <c r="O44" i="5"/>
  <c r="J45" i="5"/>
  <c r="O28" i="6"/>
  <c r="D17" i="7"/>
  <c r="E17" i="7"/>
  <c r="M21" i="7"/>
  <c r="C23" i="7"/>
  <c r="A24" i="7"/>
  <c r="F19" i="7"/>
  <c r="C21" i="6"/>
  <c r="A22" i="6"/>
  <c r="N23" i="6"/>
  <c r="M22" i="6"/>
  <c r="P22" i="6" s="1"/>
  <c r="Q22" i="6" s="1"/>
  <c r="N19" i="5"/>
  <c r="M19" i="5"/>
  <c r="B23" i="5"/>
  <c r="A23" i="5"/>
  <c r="C19" i="5"/>
  <c r="Z213" i="4"/>
  <c r="AA213" i="4"/>
  <c r="O253" i="4"/>
  <c r="T250" i="4"/>
  <c r="P252" i="4"/>
  <c r="N251" i="4"/>
  <c r="S251" i="4" s="1"/>
  <c r="B214" i="4"/>
  <c r="B156" i="4"/>
  <c r="A157" i="4"/>
  <c r="B120" i="4"/>
  <c r="A121" i="4"/>
  <c r="Z119" i="4"/>
  <c r="AA119" i="4"/>
  <c r="O214" i="4"/>
  <c r="Q214" i="4" s="1"/>
  <c r="R214" i="4" s="1"/>
  <c r="P216" i="4"/>
  <c r="N215" i="4"/>
  <c r="T145" i="4"/>
  <c r="Q146" i="4"/>
  <c r="R146" i="4" s="1"/>
  <c r="V146" i="4" s="1"/>
  <c r="W146" i="4" s="1"/>
  <c r="N147" i="4"/>
  <c r="O148" i="4"/>
  <c r="Y20" i="7" l="1"/>
  <c r="X20" i="7"/>
  <c r="Z20" i="7"/>
  <c r="V21" i="7"/>
  <c r="W21" i="7" s="1"/>
  <c r="S20" i="7"/>
  <c r="P21" i="7"/>
  <c r="Q21" i="7" s="1"/>
  <c r="U21" i="7" s="1"/>
  <c r="I22" i="7"/>
  <c r="N21" i="7"/>
  <c r="J30" i="7"/>
  <c r="O29" i="7"/>
  <c r="O45" i="5"/>
  <c r="J46" i="5"/>
  <c r="R22" i="6"/>
  <c r="O29" i="6"/>
  <c r="E18" i="7"/>
  <c r="D18" i="7"/>
  <c r="C24" i="7"/>
  <c r="A25" i="7"/>
  <c r="F20" i="7"/>
  <c r="M22" i="7"/>
  <c r="C22" i="6"/>
  <c r="A23" i="6"/>
  <c r="N24" i="6"/>
  <c r="M23" i="6"/>
  <c r="P23" i="6" s="1"/>
  <c r="Q23" i="6" s="1"/>
  <c r="M20" i="5"/>
  <c r="P19" i="5"/>
  <c r="N20" i="5"/>
  <c r="A24" i="5"/>
  <c r="B24" i="5"/>
  <c r="C20" i="5"/>
  <c r="AA214" i="4"/>
  <c r="Z214" i="4"/>
  <c r="N252" i="4"/>
  <c r="S252" i="4" s="1"/>
  <c r="O254" i="4"/>
  <c r="Q252" i="4"/>
  <c r="R252" i="4" s="1"/>
  <c r="Q251" i="4"/>
  <c r="R251" i="4" s="1"/>
  <c r="V251" i="4" s="1"/>
  <c r="P253" i="4"/>
  <c r="B215" i="4"/>
  <c r="B157" i="4"/>
  <c r="A158" i="4"/>
  <c r="B121" i="4"/>
  <c r="A122" i="4"/>
  <c r="Z120" i="4"/>
  <c r="AA120" i="4"/>
  <c r="O215" i="4"/>
  <c r="P217" i="4"/>
  <c r="N216" i="4"/>
  <c r="Q215" i="4"/>
  <c r="R215" i="4" s="1"/>
  <c r="T146" i="4"/>
  <c r="Q147" i="4"/>
  <c r="R147" i="4" s="1"/>
  <c r="V147" i="4" s="1"/>
  <c r="W147" i="4" s="1"/>
  <c r="N148" i="4"/>
  <c r="O149" i="4"/>
  <c r="Z21" i="7" l="1"/>
  <c r="Y21" i="7"/>
  <c r="X21" i="7"/>
  <c r="V22" i="7"/>
  <c r="W22" i="7" s="1"/>
  <c r="S21" i="7"/>
  <c r="I23" i="7"/>
  <c r="N22" i="7"/>
  <c r="P22" i="7" s="1"/>
  <c r="Q22" i="7" s="1"/>
  <c r="U22" i="7" s="1"/>
  <c r="J31" i="7"/>
  <c r="O30" i="7"/>
  <c r="O46" i="5"/>
  <c r="J47" i="5"/>
  <c r="P20" i="5"/>
  <c r="R23" i="6"/>
  <c r="O30" i="6"/>
  <c r="E19" i="7"/>
  <c r="D19" i="7"/>
  <c r="M23" i="7"/>
  <c r="C25" i="7"/>
  <c r="A26" i="7"/>
  <c r="F21" i="7"/>
  <c r="M24" i="6"/>
  <c r="R24" i="6" s="1"/>
  <c r="N25" i="6"/>
  <c r="A24" i="6"/>
  <c r="C23" i="6"/>
  <c r="N21" i="5"/>
  <c r="M21" i="5"/>
  <c r="B25" i="5"/>
  <c r="A25" i="5"/>
  <c r="C21" i="5"/>
  <c r="V252" i="4"/>
  <c r="AA215" i="4"/>
  <c r="Z215" i="4"/>
  <c r="T252" i="4"/>
  <c r="O255" i="4"/>
  <c r="P254" i="4"/>
  <c r="N253" i="4"/>
  <c r="S253" i="4" s="1"/>
  <c r="T251" i="4"/>
  <c r="B216" i="4"/>
  <c r="A159" i="4"/>
  <c r="B158" i="4"/>
  <c r="AA121" i="4"/>
  <c r="B122" i="4"/>
  <c r="A123" i="4"/>
  <c r="Z121" i="4"/>
  <c r="O216" i="4"/>
  <c r="N217" i="4"/>
  <c r="P218" i="4"/>
  <c r="Q216" i="4"/>
  <c r="R216" i="4" s="1"/>
  <c r="T147" i="4"/>
  <c r="Q148" i="4"/>
  <c r="R148" i="4" s="1"/>
  <c r="V148" i="4" s="1"/>
  <c r="W148" i="4" s="1"/>
  <c r="N149" i="4"/>
  <c r="O150" i="4"/>
  <c r="Y22" i="7" l="1"/>
  <c r="X22" i="7"/>
  <c r="Z22" i="7"/>
  <c r="V23" i="7"/>
  <c r="W23" i="7" s="1"/>
  <c r="S22" i="7"/>
  <c r="I24" i="7"/>
  <c r="N23" i="7"/>
  <c r="P23" i="7" s="1"/>
  <c r="Q23" i="7" s="1"/>
  <c r="U23" i="7" s="1"/>
  <c r="J32" i="7"/>
  <c r="O31" i="7"/>
  <c r="O47" i="5"/>
  <c r="J48" i="5"/>
  <c r="P24" i="6"/>
  <c r="Q24" i="6" s="1"/>
  <c r="O31" i="6"/>
  <c r="A27" i="7"/>
  <c r="C26" i="7"/>
  <c r="F22" i="7"/>
  <c r="E20" i="7"/>
  <c r="D20" i="7"/>
  <c r="M24" i="7"/>
  <c r="A25" i="6"/>
  <c r="C24" i="6"/>
  <c r="N26" i="6"/>
  <c r="M25" i="6"/>
  <c r="P25" i="6" s="1"/>
  <c r="Q25" i="6" s="1"/>
  <c r="M22" i="5"/>
  <c r="P21" i="5"/>
  <c r="N22" i="5"/>
  <c r="B26" i="5"/>
  <c r="A26" i="5"/>
  <c r="C22" i="5"/>
  <c r="Z216" i="4"/>
  <c r="AA216" i="4"/>
  <c r="N254" i="4"/>
  <c r="S254" i="4" s="1"/>
  <c r="P255" i="4"/>
  <c r="Q253" i="4"/>
  <c r="R253" i="4" s="1"/>
  <c r="V253" i="4" s="1"/>
  <c r="O256" i="4"/>
  <c r="B217" i="4"/>
  <c r="B159" i="4"/>
  <c r="A160" i="4"/>
  <c r="B123" i="4"/>
  <c r="A124" i="4"/>
  <c r="Z122" i="4"/>
  <c r="AA122" i="4"/>
  <c r="O217" i="4"/>
  <c r="Q217" i="4" s="1"/>
  <c r="R217" i="4" s="1"/>
  <c r="P219" i="4"/>
  <c r="N218" i="4"/>
  <c r="T148" i="4"/>
  <c r="Q149" i="4"/>
  <c r="R149" i="4" s="1"/>
  <c r="V149" i="4" s="1"/>
  <c r="W149" i="4" s="1"/>
  <c r="N150" i="4"/>
  <c r="O151" i="4"/>
  <c r="Y23" i="7" l="1"/>
  <c r="X23" i="7"/>
  <c r="Z23" i="7"/>
  <c r="V24" i="7"/>
  <c r="W24" i="7" s="1"/>
  <c r="S23" i="7"/>
  <c r="I25" i="7"/>
  <c r="N24" i="7"/>
  <c r="P24" i="7"/>
  <c r="Q24" i="7" s="1"/>
  <c r="U24" i="7" s="1"/>
  <c r="J33" i="7"/>
  <c r="O32" i="7"/>
  <c r="O48" i="5"/>
  <c r="J49" i="5"/>
  <c r="P22" i="5"/>
  <c r="R25" i="6"/>
  <c r="O32" i="6"/>
  <c r="S24" i="7"/>
  <c r="F23" i="7"/>
  <c r="A28" i="7"/>
  <c r="C27" i="7"/>
  <c r="M25" i="7"/>
  <c r="E21" i="7"/>
  <c r="D21" i="7"/>
  <c r="N27" i="6"/>
  <c r="M26" i="6"/>
  <c r="R26" i="6" s="1"/>
  <c r="A26" i="6"/>
  <c r="C25" i="6"/>
  <c r="N23" i="5"/>
  <c r="M23" i="5"/>
  <c r="B27" i="5"/>
  <c r="A27" i="5"/>
  <c r="C23" i="5"/>
  <c r="AA217" i="4"/>
  <c r="Z217" i="4"/>
  <c r="N255" i="4"/>
  <c r="S255" i="4" s="1"/>
  <c r="T253" i="4"/>
  <c r="Q254" i="4"/>
  <c r="R254" i="4" s="1"/>
  <c r="V254" i="4" s="1"/>
  <c r="O257" i="4"/>
  <c r="P256" i="4"/>
  <c r="B218" i="4"/>
  <c r="B160" i="4"/>
  <c r="A161" i="4"/>
  <c r="Z123" i="4"/>
  <c r="AA123" i="4"/>
  <c r="B124" i="4"/>
  <c r="A125" i="4"/>
  <c r="O218" i="4"/>
  <c r="N219" i="4"/>
  <c r="P220" i="4"/>
  <c r="Q218" i="4"/>
  <c r="R218" i="4" s="1"/>
  <c r="T149" i="4"/>
  <c r="Q150" i="4"/>
  <c r="R150" i="4" s="1"/>
  <c r="V150" i="4" s="1"/>
  <c r="W150" i="4" s="1"/>
  <c r="N151" i="4"/>
  <c r="O152" i="4"/>
  <c r="Z24" i="7" l="1"/>
  <c r="Y24" i="7"/>
  <c r="X24" i="7"/>
  <c r="V25" i="7"/>
  <c r="W25" i="7" s="1"/>
  <c r="I26" i="7"/>
  <c r="N25" i="7"/>
  <c r="P25" i="7" s="1"/>
  <c r="Q25" i="7" s="1"/>
  <c r="U25" i="7" s="1"/>
  <c r="J34" i="7"/>
  <c r="O33" i="7"/>
  <c r="J50" i="5"/>
  <c r="O49" i="5"/>
  <c r="P26" i="6"/>
  <c r="Q26" i="6" s="1"/>
  <c r="O33" i="6"/>
  <c r="M26" i="7"/>
  <c r="E22" i="7"/>
  <c r="D22" i="7"/>
  <c r="A29" i="7"/>
  <c r="C28" i="7"/>
  <c r="F24" i="7"/>
  <c r="C26" i="6"/>
  <c r="A27" i="6"/>
  <c r="N28" i="6"/>
  <c r="M27" i="6"/>
  <c r="P27" i="6" s="1"/>
  <c r="Q27" i="6" s="1"/>
  <c r="M24" i="5"/>
  <c r="P23" i="5"/>
  <c r="N24" i="5"/>
  <c r="A28" i="5"/>
  <c r="B28" i="5"/>
  <c r="C24" i="5"/>
  <c r="AA218" i="4"/>
  <c r="Z218" i="4"/>
  <c r="O258" i="4"/>
  <c r="N256" i="4"/>
  <c r="S256" i="4" s="1"/>
  <c r="Q255" i="4"/>
  <c r="R255" i="4" s="1"/>
  <c r="V255" i="4" s="1"/>
  <c r="P257" i="4"/>
  <c r="T254" i="4"/>
  <c r="B219" i="4"/>
  <c r="A162" i="4"/>
  <c r="B161" i="4"/>
  <c r="A126" i="4"/>
  <c r="Z124" i="4"/>
  <c r="AA124" i="4"/>
  <c r="B125" i="4"/>
  <c r="O219" i="4"/>
  <c r="Q219" i="4" s="1"/>
  <c r="R219" i="4" s="1"/>
  <c r="P221" i="4"/>
  <c r="N220" i="4"/>
  <c r="T150" i="4"/>
  <c r="O153" i="4"/>
  <c r="Q151" i="4"/>
  <c r="R151" i="4" s="1"/>
  <c r="V151" i="4" s="1"/>
  <c r="W151" i="4" s="1"/>
  <c r="N152" i="4"/>
  <c r="Y25" i="7" l="1"/>
  <c r="X25" i="7"/>
  <c r="V26" i="7"/>
  <c r="W26" i="7" s="1"/>
  <c r="S25" i="7"/>
  <c r="I27" i="7"/>
  <c r="N26" i="7"/>
  <c r="P26" i="7" s="1"/>
  <c r="Q26" i="7" s="1"/>
  <c r="U26" i="7" s="1"/>
  <c r="Q256" i="4"/>
  <c r="R256" i="4" s="1"/>
  <c r="O34" i="7"/>
  <c r="J35" i="7"/>
  <c r="P24" i="5"/>
  <c r="J51" i="5"/>
  <c r="O50" i="5"/>
  <c r="R27" i="6"/>
  <c r="O34" i="6"/>
  <c r="C29" i="7"/>
  <c r="A30" i="7"/>
  <c r="M27" i="7"/>
  <c r="F25" i="7"/>
  <c r="E23" i="7"/>
  <c r="D23" i="7"/>
  <c r="M28" i="6"/>
  <c r="R28" i="6" s="1"/>
  <c r="A28" i="6"/>
  <c r="C27" i="6"/>
  <c r="N29" i="6"/>
  <c r="N25" i="5"/>
  <c r="M25" i="5"/>
  <c r="B29" i="5"/>
  <c r="A29" i="5"/>
  <c r="C25" i="5"/>
  <c r="Z219" i="4"/>
  <c r="AA219" i="4"/>
  <c r="V256" i="4"/>
  <c r="P258" i="4"/>
  <c r="T255" i="4"/>
  <c r="O260" i="4"/>
  <c r="O259" i="4"/>
  <c r="N257" i="4"/>
  <c r="S257" i="4" s="1"/>
  <c r="T256" i="4"/>
  <c r="Q257" i="4"/>
  <c r="R257" i="4" s="1"/>
  <c r="V257" i="4" s="1"/>
  <c r="B220" i="4"/>
  <c r="B162" i="4"/>
  <c r="A163" i="4"/>
  <c r="A127" i="4"/>
  <c r="Z125" i="4"/>
  <c r="AA125" i="4"/>
  <c r="B126" i="4"/>
  <c r="O220" i="4"/>
  <c r="Q220" i="4" s="1"/>
  <c r="R220" i="4" s="1"/>
  <c r="N221" i="4"/>
  <c r="P222" i="4"/>
  <c r="T151" i="4"/>
  <c r="O154" i="4"/>
  <c r="N153" i="4"/>
  <c r="Q152" i="4"/>
  <c r="R152" i="4" s="1"/>
  <c r="V152" i="4" s="1"/>
  <c r="W152" i="4" s="1"/>
  <c r="X26" i="7" l="1"/>
  <c r="Y26" i="7"/>
  <c r="V27" i="7"/>
  <c r="W27" i="7" s="1"/>
  <c r="S26" i="7"/>
  <c r="I28" i="7"/>
  <c r="N27" i="7"/>
  <c r="P27" i="7" s="1"/>
  <c r="Q27" i="7" s="1"/>
  <c r="U27" i="7" s="1"/>
  <c r="V28" i="7" s="1"/>
  <c r="O35" i="7"/>
  <c r="J36" i="7"/>
  <c r="J52" i="5"/>
  <c r="O51" i="5"/>
  <c r="P28" i="6"/>
  <c r="Q28" i="6" s="1"/>
  <c r="O35" i="6"/>
  <c r="F26" i="7"/>
  <c r="M28" i="7"/>
  <c r="E24" i="7"/>
  <c r="D24" i="7"/>
  <c r="C30" i="7"/>
  <c r="A31" i="7"/>
  <c r="M29" i="6"/>
  <c r="P29" i="6" s="1"/>
  <c r="Q29" i="6" s="1"/>
  <c r="A29" i="6"/>
  <c r="C28" i="6"/>
  <c r="N30" i="6"/>
  <c r="M26" i="5"/>
  <c r="P25" i="5"/>
  <c r="N26" i="5"/>
  <c r="A30" i="5"/>
  <c r="B30" i="5"/>
  <c r="C26" i="5"/>
  <c r="AA220" i="4"/>
  <c r="Z220" i="4"/>
  <c r="N258" i="4"/>
  <c r="S258" i="4" s="1"/>
  <c r="T257" i="4"/>
  <c r="P260" i="4"/>
  <c r="P259" i="4"/>
  <c r="B221" i="4"/>
  <c r="B163" i="4"/>
  <c r="A164" i="4"/>
  <c r="B127" i="4"/>
  <c r="Z126" i="4"/>
  <c r="AA126" i="4"/>
  <c r="O221" i="4"/>
  <c r="Q221" i="4" s="1"/>
  <c r="R221" i="4" s="1"/>
  <c r="P223" i="4"/>
  <c r="N222" i="4"/>
  <c r="O155" i="4"/>
  <c r="Q153" i="4"/>
  <c r="R153" i="4" s="1"/>
  <c r="V153" i="4" s="1"/>
  <c r="W153" i="4" s="1"/>
  <c r="T152" i="4"/>
  <c r="N154" i="4"/>
  <c r="W28" i="7" l="1"/>
  <c r="Y27" i="7"/>
  <c r="X27" i="7"/>
  <c r="I29" i="7"/>
  <c r="N28" i="7"/>
  <c r="P28" i="7" s="1"/>
  <c r="Q28" i="7" s="1"/>
  <c r="U28" i="7" s="1"/>
  <c r="V29" i="7" s="1"/>
  <c r="W29" i="7" s="1"/>
  <c r="S27" i="7"/>
  <c r="O36" i="7"/>
  <c r="J37" i="7"/>
  <c r="P26" i="5"/>
  <c r="J53" i="5"/>
  <c r="O52" i="5"/>
  <c r="R29" i="6"/>
  <c r="O36" i="6"/>
  <c r="F27" i="7"/>
  <c r="S28" i="7"/>
  <c r="C31" i="7"/>
  <c r="A32" i="7"/>
  <c r="E25" i="7"/>
  <c r="D25" i="7"/>
  <c r="M29" i="7"/>
  <c r="C29" i="6"/>
  <c r="A30" i="6"/>
  <c r="M30" i="6"/>
  <c r="P30" i="6" s="1"/>
  <c r="Q30" i="6" s="1"/>
  <c r="N31" i="6"/>
  <c r="N27" i="5"/>
  <c r="M27" i="5"/>
  <c r="B31" i="5"/>
  <c r="A31" i="5"/>
  <c r="C27" i="5"/>
  <c r="AA221" i="4"/>
  <c r="Z221" i="4"/>
  <c r="N260" i="4"/>
  <c r="S260" i="4" s="1"/>
  <c r="N259" i="4"/>
  <c r="S259" i="4" s="1"/>
  <c r="Q260" i="4"/>
  <c r="R260" i="4" s="1"/>
  <c r="V260" i="4" s="1"/>
  <c r="Q258" i="4"/>
  <c r="R258" i="4" s="1"/>
  <c r="V258" i="4" s="1"/>
  <c r="B222" i="4"/>
  <c r="A165" i="4"/>
  <c r="B164" i="4"/>
  <c r="O222" i="4"/>
  <c r="Q222" i="4" s="1"/>
  <c r="R222" i="4" s="1"/>
  <c r="N223" i="4"/>
  <c r="P224" i="4"/>
  <c r="N155" i="4"/>
  <c r="T153" i="4"/>
  <c r="O156" i="4"/>
  <c r="Q154" i="4"/>
  <c r="R154" i="4" s="1"/>
  <c r="V154" i="4" s="1"/>
  <c r="W154" i="4" s="1"/>
  <c r="X28" i="7" l="1"/>
  <c r="Y28" i="7"/>
  <c r="I30" i="7"/>
  <c r="N29" i="7"/>
  <c r="P29" i="7" s="1"/>
  <c r="Q29" i="7" s="1"/>
  <c r="U29" i="7" s="1"/>
  <c r="J38" i="7"/>
  <c r="O37" i="7"/>
  <c r="J54" i="5"/>
  <c r="O53" i="5"/>
  <c r="R30" i="6"/>
  <c r="O37" i="6"/>
  <c r="C32" i="7"/>
  <c r="A33" i="7"/>
  <c r="D26" i="7"/>
  <c r="E26" i="7"/>
  <c r="M30" i="7"/>
  <c r="F28" i="7"/>
  <c r="N32" i="6"/>
  <c r="M31" i="6"/>
  <c r="P31" i="6" s="1"/>
  <c r="Q31" i="6" s="1"/>
  <c r="C30" i="6"/>
  <c r="A31" i="6"/>
  <c r="M28" i="5"/>
  <c r="P27" i="5"/>
  <c r="N28" i="5"/>
  <c r="A32" i="5"/>
  <c r="B32" i="5"/>
  <c r="C28" i="5"/>
  <c r="Z222" i="4"/>
  <c r="AA222" i="4"/>
  <c r="T260" i="4"/>
  <c r="T258" i="4"/>
  <c r="Q259" i="4"/>
  <c r="R259" i="4" s="1"/>
  <c r="V259" i="4" s="1"/>
  <c r="B223" i="4"/>
  <c r="B165" i="4"/>
  <c r="A166" i="4"/>
  <c r="O223" i="4"/>
  <c r="Q223" i="4" s="1"/>
  <c r="R223" i="4" s="1"/>
  <c r="P225" i="4"/>
  <c r="N224" i="4"/>
  <c r="N156" i="4"/>
  <c r="T154" i="4"/>
  <c r="O157" i="4"/>
  <c r="Q155" i="4"/>
  <c r="R155" i="4" s="1"/>
  <c r="V155" i="4" s="1"/>
  <c r="W155" i="4" s="1"/>
  <c r="Y29" i="7" l="1"/>
  <c r="X29" i="7"/>
  <c r="V30" i="7"/>
  <c r="W30" i="7" s="1"/>
  <c r="S29" i="7"/>
  <c r="I31" i="7"/>
  <c r="N30" i="7"/>
  <c r="P30" i="7" s="1"/>
  <c r="Q30" i="7" s="1"/>
  <c r="U30" i="7" s="1"/>
  <c r="P28" i="5"/>
  <c r="J39" i="7"/>
  <c r="O38" i="7"/>
  <c r="O54" i="5"/>
  <c r="J55" i="5"/>
  <c r="R31" i="6"/>
  <c r="O38" i="6"/>
  <c r="F29" i="7"/>
  <c r="E27" i="7"/>
  <c r="D27" i="7"/>
  <c r="M31" i="7"/>
  <c r="A34" i="7"/>
  <c r="C33" i="7"/>
  <c r="C31" i="6"/>
  <c r="A32" i="6"/>
  <c r="N33" i="6"/>
  <c r="M32" i="6"/>
  <c r="P32" i="6" s="1"/>
  <c r="Q32" i="6" s="1"/>
  <c r="N29" i="5"/>
  <c r="M29" i="5"/>
  <c r="B33" i="5"/>
  <c r="A33" i="5"/>
  <c r="C29" i="5"/>
  <c r="AA223" i="4"/>
  <c r="Z223" i="4"/>
  <c r="T259" i="4"/>
  <c r="B224" i="4"/>
  <c r="B166" i="4"/>
  <c r="A167" i="4"/>
  <c r="O224" i="4"/>
  <c r="Q224" i="4" s="1"/>
  <c r="R224" i="4" s="1"/>
  <c r="N225" i="4"/>
  <c r="P226" i="4"/>
  <c r="N157" i="4"/>
  <c r="Q156" i="4"/>
  <c r="R156" i="4" s="1"/>
  <c r="V156" i="4" s="1"/>
  <c r="W156" i="4" s="1"/>
  <c r="T155" i="4"/>
  <c r="O158" i="4"/>
  <c r="X30" i="7" l="1"/>
  <c r="Y30" i="7"/>
  <c r="S30" i="7"/>
  <c r="V31" i="7"/>
  <c r="W31" i="7" s="1"/>
  <c r="I32" i="7"/>
  <c r="N31" i="7"/>
  <c r="P31" i="7" s="1"/>
  <c r="Q31" i="7" s="1"/>
  <c r="U31" i="7" s="1"/>
  <c r="J40" i="7"/>
  <c r="O39" i="7"/>
  <c r="O55" i="5"/>
  <c r="J56" i="5"/>
  <c r="R32" i="6"/>
  <c r="O39" i="6"/>
  <c r="M32" i="7"/>
  <c r="F30" i="7"/>
  <c r="A35" i="7"/>
  <c r="C34" i="7"/>
  <c r="D28" i="7"/>
  <c r="E28" i="7"/>
  <c r="N34" i="6"/>
  <c r="M33" i="6"/>
  <c r="R33" i="6" s="1"/>
  <c r="A33" i="6"/>
  <c r="C32" i="6"/>
  <c r="P33" i="6"/>
  <c r="Q33" i="6" s="1"/>
  <c r="M30" i="5"/>
  <c r="P29" i="5"/>
  <c r="N30" i="5"/>
  <c r="A34" i="5"/>
  <c r="B34" i="5"/>
  <c r="C30" i="5"/>
  <c r="AA224" i="4"/>
  <c r="Z224" i="4"/>
  <c r="B225" i="4"/>
  <c r="A168" i="4"/>
  <c r="B167" i="4"/>
  <c r="O225" i="4"/>
  <c r="Q225" i="4" s="1"/>
  <c r="R225" i="4" s="1"/>
  <c r="N226" i="4"/>
  <c r="P227" i="4"/>
  <c r="T156" i="4"/>
  <c r="O159" i="4"/>
  <c r="N158" i="4"/>
  <c r="Q157" i="4"/>
  <c r="R157" i="4" s="1"/>
  <c r="V157" i="4" s="1"/>
  <c r="W157" i="4" s="1"/>
  <c r="Y31" i="7" l="1"/>
  <c r="X31" i="7"/>
  <c r="V32" i="7"/>
  <c r="W32" i="7" s="1"/>
  <c r="S31" i="7"/>
  <c r="I33" i="7"/>
  <c r="N32" i="7"/>
  <c r="P32" i="7" s="1"/>
  <c r="Q32" i="7" s="1"/>
  <c r="U32" i="7" s="1"/>
  <c r="V33" i="7" s="1"/>
  <c r="P30" i="5"/>
  <c r="J41" i="7"/>
  <c r="O40" i="7"/>
  <c r="O56" i="5"/>
  <c r="J57" i="5"/>
  <c r="O40" i="6"/>
  <c r="A36" i="7"/>
  <c r="C35" i="7"/>
  <c r="F31" i="7"/>
  <c r="M33" i="7"/>
  <c r="D29" i="7"/>
  <c r="E29" i="7"/>
  <c r="N35" i="6"/>
  <c r="C33" i="6"/>
  <c r="A34" i="6"/>
  <c r="M34" i="6"/>
  <c r="P34" i="6" s="1"/>
  <c r="Q34" i="6" s="1"/>
  <c r="N31" i="5"/>
  <c r="M31" i="5"/>
  <c r="A35" i="5"/>
  <c r="C31" i="5"/>
  <c r="Z225" i="4"/>
  <c r="AA225" i="4"/>
  <c r="B226" i="4"/>
  <c r="B168" i="4"/>
  <c r="A169" i="4"/>
  <c r="O226" i="4"/>
  <c r="P228" i="4"/>
  <c r="N227" i="4"/>
  <c r="Q226" i="4"/>
  <c r="R226" i="4" s="1"/>
  <c r="O160" i="4"/>
  <c r="Q158" i="4"/>
  <c r="R158" i="4" s="1"/>
  <c r="V158" i="4" s="1"/>
  <c r="W158" i="4" s="1"/>
  <c r="T157" i="4"/>
  <c r="N159" i="4"/>
  <c r="S32" i="7" l="1"/>
  <c r="W33" i="7"/>
  <c r="X32" i="7"/>
  <c r="Y32" i="7"/>
  <c r="I34" i="7"/>
  <c r="N33" i="7"/>
  <c r="P33" i="7" s="1"/>
  <c r="Q33" i="7" s="1"/>
  <c r="U33" i="7" s="1"/>
  <c r="O41" i="7"/>
  <c r="J42" i="7"/>
  <c r="O57" i="5"/>
  <c r="J58" i="5"/>
  <c r="R34" i="6"/>
  <c r="O41" i="6"/>
  <c r="F32" i="7"/>
  <c r="M34" i="7"/>
  <c r="E30" i="7"/>
  <c r="D30" i="7"/>
  <c r="C36" i="7"/>
  <c r="A37" i="7"/>
  <c r="A35" i="6"/>
  <c r="C34" i="6"/>
  <c r="M35" i="6"/>
  <c r="R35" i="6" s="1"/>
  <c r="N36" i="6"/>
  <c r="P35" i="6"/>
  <c r="Q35" i="6" s="1"/>
  <c r="M32" i="5"/>
  <c r="P31" i="5"/>
  <c r="N32" i="5"/>
  <c r="A36" i="5"/>
  <c r="B36" i="5"/>
  <c r="C32" i="5"/>
  <c r="AA226" i="4"/>
  <c r="Z226" i="4"/>
  <c r="B227" i="4"/>
  <c r="B169" i="4"/>
  <c r="A170" i="4"/>
  <c r="O227" i="4"/>
  <c r="Q227" i="4" s="1"/>
  <c r="R227" i="4" s="1"/>
  <c r="P229" i="4"/>
  <c r="N228" i="4"/>
  <c r="T158" i="4"/>
  <c r="O161" i="4"/>
  <c r="N160" i="4"/>
  <c r="Q159" i="4"/>
  <c r="R159" i="4" s="1"/>
  <c r="V159" i="4" s="1"/>
  <c r="W159" i="4" s="1"/>
  <c r="Y33" i="7" l="1"/>
  <c r="X33" i="7"/>
  <c r="V34" i="7"/>
  <c r="W34" i="7" s="1"/>
  <c r="S33" i="7"/>
  <c r="I35" i="7"/>
  <c r="N34" i="7"/>
  <c r="P34" i="7" s="1"/>
  <c r="Q34" i="7" s="1"/>
  <c r="U34" i="7" s="1"/>
  <c r="J43" i="7"/>
  <c r="O42" i="7"/>
  <c r="P32" i="5"/>
  <c r="O58" i="5"/>
  <c r="J59" i="5"/>
  <c r="O59" i="5" s="1"/>
  <c r="O42" i="6"/>
  <c r="C37" i="7"/>
  <c r="A38" i="7"/>
  <c r="F33" i="7"/>
  <c r="M35" i="7"/>
  <c r="E31" i="7"/>
  <c r="D31" i="7"/>
  <c r="N37" i="6"/>
  <c r="A36" i="6"/>
  <c r="C35" i="6"/>
  <c r="M36" i="6"/>
  <c r="P36" i="6" s="1"/>
  <c r="Q36" i="6" s="1"/>
  <c r="N33" i="5"/>
  <c r="M33" i="5"/>
  <c r="B37" i="5"/>
  <c r="A37" i="5"/>
  <c r="C33" i="5"/>
  <c r="AA227" i="4"/>
  <c r="Z227" i="4"/>
  <c r="B228" i="4"/>
  <c r="A171" i="4"/>
  <c r="B170" i="4"/>
  <c r="O228" i="4"/>
  <c r="Q228" i="4" s="1"/>
  <c r="R228" i="4" s="1"/>
  <c r="N229" i="4"/>
  <c r="P230" i="4"/>
  <c r="O162" i="4"/>
  <c r="Q160" i="4"/>
  <c r="R160" i="4" s="1"/>
  <c r="V160" i="4" s="1"/>
  <c r="W160" i="4" s="1"/>
  <c r="T159" i="4"/>
  <c r="N161" i="4"/>
  <c r="X34" i="7" l="1"/>
  <c r="Y34" i="7"/>
  <c r="V35" i="7"/>
  <c r="W35" i="7" s="1"/>
  <c r="S34" i="7"/>
  <c r="I36" i="7"/>
  <c r="N35" i="7"/>
  <c r="P35" i="7"/>
  <c r="Q35" i="7" s="1"/>
  <c r="U35" i="7" s="1"/>
  <c r="S35" i="7" s="1"/>
  <c r="O43" i="7"/>
  <c r="J44" i="7"/>
  <c r="R36" i="6"/>
  <c r="O43" i="6"/>
  <c r="V36" i="7"/>
  <c r="F34" i="7"/>
  <c r="E32" i="7"/>
  <c r="D32" i="7"/>
  <c r="A39" i="7"/>
  <c r="C38" i="7"/>
  <c r="M36" i="7"/>
  <c r="C36" i="6"/>
  <c r="A37" i="6"/>
  <c r="N38" i="6"/>
  <c r="M37" i="6"/>
  <c r="R37" i="6" s="1"/>
  <c r="M34" i="5"/>
  <c r="P33" i="5"/>
  <c r="N34" i="5"/>
  <c r="A38" i="5"/>
  <c r="B38" i="5"/>
  <c r="C34" i="5"/>
  <c r="Z228" i="4"/>
  <c r="AA228" i="4"/>
  <c r="B229" i="4"/>
  <c r="B171" i="4"/>
  <c r="A172" i="4"/>
  <c r="O229" i="4"/>
  <c r="P231" i="4"/>
  <c r="Q229" i="4"/>
  <c r="R229" i="4" s="1"/>
  <c r="N230" i="4"/>
  <c r="T160" i="4"/>
  <c r="O163" i="4"/>
  <c r="N162" i="4"/>
  <c r="Q161" i="4"/>
  <c r="R161" i="4" s="1"/>
  <c r="V161" i="4" s="1"/>
  <c r="W161" i="4" s="1"/>
  <c r="X35" i="7" l="1"/>
  <c r="Y35" i="7"/>
  <c r="W36" i="7"/>
  <c r="I37" i="7"/>
  <c r="N36" i="7"/>
  <c r="P36" i="7" s="1"/>
  <c r="Q36" i="7" s="1"/>
  <c r="U36" i="7" s="1"/>
  <c r="V37" i="7" s="1"/>
  <c r="P34" i="5"/>
  <c r="J45" i="7"/>
  <c r="O44" i="7"/>
  <c r="P37" i="6"/>
  <c r="Q37" i="6" s="1"/>
  <c r="O44" i="6"/>
  <c r="F35" i="7"/>
  <c r="C39" i="7"/>
  <c r="A40" i="7"/>
  <c r="M37" i="7"/>
  <c r="E33" i="7"/>
  <c r="D33" i="7"/>
  <c r="M38" i="6"/>
  <c r="R38" i="6" s="1"/>
  <c r="N39" i="6"/>
  <c r="C37" i="6"/>
  <c r="A38" i="6"/>
  <c r="P38" i="6"/>
  <c r="Q38" i="6" s="1"/>
  <c r="N35" i="5"/>
  <c r="M35" i="5"/>
  <c r="B39" i="5"/>
  <c r="A39" i="5"/>
  <c r="C35" i="5"/>
  <c r="AA229" i="4"/>
  <c r="Z229" i="4"/>
  <c r="B230" i="4"/>
  <c r="B172" i="4"/>
  <c r="A173" i="4"/>
  <c r="B173" i="4" s="1"/>
  <c r="O230" i="4"/>
  <c r="Q230" i="4" s="1"/>
  <c r="R230" i="4" s="1"/>
  <c r="N231" i="4"/>
  <c r="P232" i="4"/>
  <c r="T161" i="4"/>
  <c r="Q162" i="4"/>
  <c r="R162" i="4" s="1"/>
  <c r="V162" i="4" s="1"/>
  <c r="W162" i="4" s="1"/>
  <c r="O164" i="4"/>
  <c r="N163" i="4"/>
  <c r="S36" i="7" l="1"/>
  <c r="W37" i="7"/>
  <c r="X36" i="7"/>
  <c r="Y36" i="7"/>
  <c r="I38" i="7"/>
  <c r="N37" i="7"/>
  <c r="P37" i="7" s="1"/>
  <c r="Q37" i="7" s="1"/>
  <c r="U37" i="7" s="1"/>
  <c r="J46" i="7"/>
  <c r="O45" i="7"/>
  <c r="O45" i="6"/>
  <c r="D34" i="7"/>
  <c r="E34" i="7"/>
  <c r="C40" i="7"/>
  <c r="A41" i="7"/>
  <c r="F36" i="7"/>
  <c r="M38" i="7"/>
  <c r="N40" i="6"/>
  <c r="A39" i="6"/>
  <c r="C38" i="6"/>
  <c r="M39" i="6"/>
  <c r="P39" i="6" s="1"/>
  <c r="Q39" i="6" s="1"/>
  <c r="M36" i="5"/>
  <c r="P35" i="5"/>
  <c r="N36" i="5"/>
  <c r="A40" i="5"/>
  <c r="B40" i="5"/>
  <c r="C36" i="5"/>
  <c r="AA230" i="4"/>
  <c r="Z230" i="4"/>
  <c r="B231" i="4"/>
  <c r="O231" i="4"/>
  <c r="Q231" i="4" s="1"/>
  <c r="R231" i="4" s="1"/>
  <c r="N232" i="4"/>
  <c r="P233" i="4"/>
  <c r="Q163" i="4"/>
  <c r="R163" i="4" s="1"/>
  <c r="V163" i="4" s="1"/>
  <c r="W163" i="4" s="1"/>
  <c r="T162" i="4"/>
  <c r="N164" i="4"/>
  <c r="O165" i="4"/>
  <c r="X37" i="7" l="1"/>
  <c r="Y37" i="7"/>
  <c r="V38" i="7"/>
  <c r="W38" i="7" s="1"/>
  <c r="S37" i="7"/>
  <c r="I39" i="7"/>
  <c r="N38" i="7"/>
  <c r="P38" i="7" s="1"/>
  <c r="Q38" i="7" s="1"/>
  <c r="U38" i="7" s="1"/>
  <c r="P36" i="5"/>
  <c r="O46" i="7"/>
  <c r="J47" i="7"/>
  <c r="R39" i="6"/>
  <c r="O46" i="6"/>
  <c r="F37" i="7"/>
  <c r="E35" i="7"/>
  <c r="D35" i="7"/>
  <c r="A42" i="7"/>
  <c r="C41" i="7"/>
  <c r="M39" i="7"/>
  <c r="M40" i="6"/>
  <c r="R40" i="6" s="1"/>
  <c r="C39" i="6"/>
  <c r="A40" i="6"/>
  <c r="N41" i="6"/>
  <c r="P40" i="6"/>
  <c r="Q40" i="6" s="1"/>
  <c r="N37" i="5"/>
  <c r="M37" i="5"/>
  <c r="B41" i="5"/>
  <c r="A41" i="5"/>
  <c r="C37" i="5"/>
  <c r="Z231" i="4"/>
  <c r="AA231" i="4"/>
  <c r="B232" i="4"/>
  <c r="O232" i="4"/>
  <c r="P234" i="4"/>
  <c r="Q232" i="4"/>
  <c r="R232" i="4" s="1"/>
  <c r="N233" i="4"/>
  <c r="N165" i="4"/>
  <c r="Q164" i="4"/>
  <c r="R164" i="4" s="1"/>
  <c r="V164" i="4" s="1"/>
  <c r="W164" i="4" s="1"/>
  <c r="O166" i="4"/>
  <c r="T163" i="4"/>
  <c r="X38" i="7" l="1"/>
  <c r="Y38" i="7"/>
  <c r="S38" i="7"/>
  <c r="V39" i="7"/>
  <c r="W39" i="7" s="1"/>
  <c r="I40" i="7"/>
  <c r="N39" i="7"/>
  <c r="P39" i="7" s="1"/>
  <c r="Q39" i="7" s="1"/>
  <c r="U39" i="7" s="1"/>
  <c r="X39" i="7" s="1"/>
  <c r="J48" i="7"/>
  <c r="O47" i="7"/>
  <c r="O47" i="6"/>
  <c r="A43" i="7"/>
  <c r="C42" i="7"/>
  <c r="D36" i="7"/>
  <c r="E36" i="7"/>
  <c r="M40" i="7"/>
  <c r="F38" i="7"/>
  <c r="N42" i="6"/>
  <c r="A41" i="6"/>
  <c r="C40" i="6"/>
  <c r="M41" i="6"/>
  <c r="P41" i="6" s="1"/>
  <c r="Q41" i="6" s="1"/>
  <c r="M38" i="5"/>
  <c r="P37" i="5"/>
  <c r="N38" i="5"/>
  <c r="A42" i="5"/>
  <c r="B42" i="5"/>
  <c r="C38" i="5"/>
  <c r="AA232" i="4"/>
  <c r="Z232" i="4"/>
  <c r="B233" i="4"/>
  <c r="O233" i="4"/>
  <c r="N234" i="4"/>
  <c r="Q233" i="4"/>
  <c r="R233" i="4" s="1"/>
  <c r="P235" i="4"/>
  <c r="T164" i="4"/>
  <c r="O167" i="4"/>
  <c r="N166" i="4"/>
  <c r="Q165" i="4"/>
  <c r="R165" i="4" s="1"/>
  <c r="V165" i="4" s="1"/>
  <c r="W165" i="4" s="1"/>
  <c r="Y39" i="7" l="1"/>
  <c r="S39" i="7"/>
  <c r="V40" i="7"/>
  <c r="W40" i="7" s="1"/>
  <c r="I41" i="7"/>
  <c r="N40" i="7"/>
  <c r="P40" i="7" s="1"/>
  <c r="Q40" i="7" s="1"/>
  <c r="U40" i="7" s="1"/>
  <c r="X40" i="7" s="1"/>
  <c r="P38" i="5"/>
  <c r="J49" i="7"/>
  <c r="O48" i="7"/>
  <c r="R41" i="6"/>
  <c r="O48" i="6"/>
  <c r="E37" i="7"/>
  <c r="D37" i="7"/>
  <c r="F39" i="7"/>
  <c r="M41" i="7"/>
  <c r="A44" i="7"/>
  <c r="C43" i="7"/>
  <c r="M42" i="6"/>
  <c r="R42" i="6" s="1"/>
  <c r="N43" i="6"/>
  <c r="C41" i="6"/>
  <c r="A42" i="6"/>
  <c r="P42" i="6"/>
  <c r="Q42" i="6" s="1"/>
  <c r="N39" i="5"/>
  <c r="M39" i="5"/>
  <c r="B43" i="5"/>
  <c r="A43" i="5"/>
  <c r="C39" i="5"/>
  <c r="AA233" i="4"/>
  <c r="Z233" i="4"/>
  <c r="B234" i="4"/>
  <c r="O234" i="4"/>
  <c r="Q234" i="4" s="1"/>
  <c r="R234" i="4" s="1"/>
  <c r="P236" i="4"/>
  <c r="N235" i="4"/>
  <c r="T165" i="4"/>
  <c r="Q166" i="4"/>
  <c r="R166" i="4" s="1"/>
  <c r="V166" i="4" s="1"/>
  <c r="W166" i="4" s="1"/>
  <c r="O168" i="4"/>
  <c r="N167" i="4"/>
  <c r="Y40" i="7" l="1"/>
  <c r="S40" i="7"/>
  <c r="V41" i="7"/>
  <c r="W41" i="7" s="1"/>
  <c r="I42" i="7"/>
  <c r="N41" i="7"/>
  <c r="P41" i="7" s="1"/>
  <c r="Q41" i="7" s="1"/>
  <c r="U41" i="7" s="1"/>
  <c r="O49" i="7"/>
  <c r="J50" i="7"/>
  <c r="O49" i="6"/>
  <c r="C44" i="7"/>
  <c r="A45" i="7"/>
  <c r="D38" i="7"/>
  <c r="E38" i="7"/>
  <c r="M42" i="7"/>
  <c r="F40" i="7"/>
  <c r="A43" i="6"/>
  <c r="C42" i="6"/>
  <c r="N44" i="6"/>
  <c r="M43" i="6"/>
  <c r="R43" i="6" s="1"/>
  <c r="M40" i="5"/>
  <c r="P39" i="5"/>
  <c r="N40" i="5"/>
  <c r="A44" i="5"/>
  <c r="B44" i="5"/>
  <c r="C40" i="5"/>
  <c r="Z234" i="4"/>
  <c r="AA234" i="4"/>
  <c r="B235" i="4"/>
  <c r="O235" i="4"/>
  <c r="Q235" i="4" s="1"/>
  <c r="R235" i="4" s="1"/>
  <c r="P237" i="4"/>
  <c r="N236" i="4"/>
  <c r="Q167" i="4"/>
  <c r="R167" i="4" s="1"/>
  <c r="V167" i="4" s="1"/>
  <c r="W167" i="4" s="1"/>
  <c r="T166" i="4"/>
  <c r="N168" i="4"/>
  <c r="O169" i="4"/>
  <c r="X41" i="7" l="1"/>
  <c r="Y41" i="7"/>
  <c r="V42" i="7"/>
  <c r="W42" i="7" s="1"/>
  <c r="S41" i="7"/>
  <c r="I43" i="7"/>
  <c r="N42" i="7"/>
  <c r="P42" i="7" s="1"/>
  <c r="Q42" i="7" s="1"/>
  <c r="U42" i="7" s="1"/>
  <c r="P40" i="5"/>
  <c r="O50" i="7"/>
  <c r="J51" i="7"/>
  <c r="P43" i="6"/>
  <c r="Q43" i="6" s="1"/>
  <c r="O50" i="6"/>
  <c r="F41" i="7"/>
  <c r="M43" i="7"/>
  <c r="D39" i="7"/>
  <c r="E39" i="7"/>
  <c r="C45" i="7"/>
  <c r="A46" i="7"/>
  <c r="N45" i="6"/>
  <c r="M44" i="6"/>
  <c r="R44" i="6" s="1"/>
  <c r="A44" i="6"/>
  <c r="C43" i="6"/>
  <c r="N41" i="5"/>
  <c r="M41" i="5"/>
  <c r="A45" i="5"/>
  <c r="C41" i="5"/>
  <c r="AA235" i="4"/>
  <c r="Z235" i="4"/>
  <c r="B236" i="4"/>
  <c r="O236" i="4"/>
  <c r="Q236" i="4" s="1"/>
  <c r="R236" i="4" s="1"/>
  <c r="N237" i="4"/>
  <c r="P238" i="4"/>
  <c r="N169" i="4"/>
  <c r="Q168" i="4"/>
  <c r="R168" i="4" s="1"/>
  <c r="V168" i="4" s="1"/>
  <c r="W168" i="4" s="1"/>
  <c r="T167" i="4"/>
  <c r="O170" i="4"/>
  <c r="Y42" i="7" l="1"/>
  <c r="X42" i="7"/>
  <c r="S42" i="7"/>
  <c r="V43" i="7"/>
  <c r="W43" i="7" s="1"/>
  <c r="I44" i="7"/>
  <c r="N43" i="7"/>
  <c r="P43" i="7" s="1"/>
  <c r="Q43" i="7" s="1"/>
  <c r="U43" i="7" s="1"/>
  <c r="J52" i="7"/>
  <c r="O51" i="7"/>
  <c r="P44" i="6"/>
  <c r="Q44" i="6" s="1"/>
  <c r="O51" i="6"/>
  <c r="D40" i="7"/>
  <c r="E40" i="7"/>
  <c r="M44" i="7"/>
  <c r="C46" i="7"/>
  <c r="A47" i="7"/>
  <c r="F42" i="7"/>
  <c r="C44" i="6"/>
  <c r="A45" i="6"/>
  <c r="M45" i="6"/>
  <c r="R45" i="6" s="1"/>
  <c r="N46" i="6"/>
  <c r="P45" i="6"/>
  <c r="Q45" i="6" s="1"/>
  <c r="M42" i="5"/>
  <c r="P41" i="5"/>
  <c r="N42" i="5"/>
  <c r="A46" i="5"/>
  <c r="B46" i="5"/>
  <c r="C42" i="5"/>
  <c r="AA236" i="4"/>
  <c r="Z236" i="4"/>
  <c r="B237" i="4"/>
  <c r="O237" i="4"/>
  <c r="N238" i="4"/>
  <c r="Q237" i="4"/>
  <c r="R237" i="4" s="1"/>
  <c r="T168" i="4"/>
  <c r="Q169" i="4"/>
  <c r="R169" i="4" s="1"/>
  <c r="V169" i="4" s="1"/>
  <c r="W169" i="4" s="1"/>
  <c r="N170" i="4"/>
  <c r="X43" i="7" l="1"/>
  <c r="Y43" i="7"/>
  <c r="S43" i="7"/>
  <c r="V44" i="7"/>
  <c r="W44" i="7" s="1"/>
  <c r="I45" i="7"/>
  <c r="N44" i="7"/>
  <c r="P44" i="7" s="1"/>
  <c r="Q44" i="7" s="1"/>
  <c r="U44" i="7" s="1"/>
  <c r="V45" i="7" s="1"/>
  <c r="O52" i="7"/>
  <c r="J53" i="7"/>
  <c r="P42" i="5"/>
  <c r="O52" i="6"/>
  <c r="E41" i="7"/>
  <c r="D41" i="7"/>
  <c r="F43" i="7"/>
  <c r="M45" i="7"/>
  <c r="S44" i="7"/>
  <c r="A48" i="7"/>
  <c r="C47" i="7"/>
  <c r="M46" i="6"/>
  <c r="R46" i="6" s="1"/>
  <c r="A46" i="6"/>
  <c r="C45" i="6"/>
  <c r="N47" i="6"/>
  <c r="N43" i="5"/>
  <c r="M43" i="5"/>
  <c r="B47" i="5"/>
  <c r="A47" i="5"/>
  <c r="C43" i="5"/>
  <c r="Z237" i="4"/>
  <c r="AA237" i="4"/>
  <c r="B238" i="4"/>
  <c r="O238" i="4"/>
  <c r="O171" i="4"/>
  <c r="Q238" i="4"/>
  <c r="R238" i="4" s="1"/>
  <c r="T169" i="4"/>
  <c r="Q170" i="4"/>
  <c r="R170" i="4" s="1"/>
  <c r="V170" i="4" s="1"/>
  <c r="W170" i="4" s="1"/>
  <c r="W45" i="7" l="1"/>
  <c r="Y44" i="7"/>
  <c r="X44" i="7"/>
  <c r="I46" i="7"/>
  <c r="N45" i="7"/>
  <c r="P45" i="7" s="1"/>
  <c r="Q45" i="7" s="1"/>
  <c r="U45" i="7" s="1"/>
  <c r="V46" i="7" s="1"/>
  <c r="P43" i="5"/>
  <c r="O53" i="7"/>
  <c r="J54" i="7"/>
  <c r="P46" i="6"/>
  <c r="Q46" i="6" s="1"/>
  <c r="O53" i="6"/>
  <c r="A49" i="7"/>
  <c r="C48" i="7"/>
  <c r="M46" i="7"/>
  <c r="F44" i="7"/>
  <c r="S45" i="7"/>
  <c r="E42" i="7"/>
  <c r="D42" i="7"/>
  <c r="N48" i="6"/>
  <c r="A47" i="6"/>
  <c r="C46" i="6"/>
  <c r="M47" i="6"/>
  <c r="P47" i="6" s="1"/>
  <c r="Q47" i="6" s="1"/>
  <c r="M44" i="5"/>
  <c r="N44" i="5"/>
  <c r="A48" i="5"/>
  <c r="B48" i="5"/>
  <c r="C44" i="5"/>
  <c r="AA238" i="4"/>
  <c r="Z238" i="4"/>
  <c r="B239" i="4"/>
  <c r="N171" i="4"/>
  <c r="Q171" i="4" s="1"/>
  <c r="R171" i="4" s="1"/>
  <c r="V171" i="4" s="1"/>
  <c r="W171" i="4" s="1"/>
  <c r="T170" i="4"/>
  <c r="W46" i="7" l="1"/>
  <c r="X45" i="7"/>
  <c r="Y45" i="7"/>
  <c r="I47" i="7"/>
  <c r="N46" i="7"/>
  <c r="P46" i="7" s="1"/>
  <c r="Q46" i="7" s="1"/>
  <c r="U46" i="7" s="1"/>
  <c r="S46" i="7" s="1"/>
  <c r="P44" i="5"/>
  <c r="J55" i="7"/>
  <c r="O54" i="7"/>
  <c r="R47" i="6"/>
  <c r="O54" i="6"/>
  <c r="E43" i="7"/>
  <c r="D43" i="7"/>
  <c r="F45" i="7"/>
  <c r="M47" i="7"/>
  <c r="C49" i="7"/>
  <c r="A50" i="7"/>
  <c r="C47" i="6"/>
  <c r="A48" i="6"/>
  <c r="N49" i="6"/>
  <c r="M48" i="6"/>
  <c r="P48" i="6" s="1"/>
  <c r="Q48" i="6" s="1"/>
  <c r="N45" i="5"/>
  <c r="M45" i="5"/>
  <c r="B49" i="5"/>
  <c r="A49" i="5"/>
  <c r="C45" i="5"/>
  <c r="AA239" i="4"/>
  <c r="Z239" i="4"/>
  <c r="W239" i="4"/>
  <c r="B240" i="4"/>
  <c r="T171" i="4"/>
  <c r="V47" i="7" l="1"/>
  <c r="W47" i="7" s="1"/>
  <c r="Y46" i="7"/>
  <c r="X46" i="7"/>
  <c r="I48" i="7"/>
  <c r="N47" i="7"/>
  <c r="P47" i="7" s="1"/>
  <c r="Q47" i="7" s="1"/>
  <c r="U47" i="7" s="1"/>
  <c r="J56" i="7"/>
  <c r="O55" i="7"/>
  <c r="R48" i="6"/>
  <c r="O55" i="6"/>
  <c r="E44" i="7"/>
  <c r="D44" i="7"/>
  <c r="M48" i="7"/>
  <c r="C50" i="7"/>
  <c r="A51" i="7"/>
  <c r="F46" i="7"/>
  <c r="M49" i="6"/>
  <c r="R49" i="6" s="1"/>
  <c r="N50" i="6"/>
  <c r="A49" i="6"/>
  <c r="C48" i="6"/>
  <c r="M46" i="5"/>
  <c r="P45" i="5"/>
  <c r="N46" i="5"/>
  <c r="A50" i="5"/>
  <c r="B50" i="5"/>
  <c r="C46" i="5"/>
  <c r="Z240" i="4"/>
  <c r="AA240" i="4"/>
  <c r="W240" i="4"/>
  <c r="B241" i="4"/>
  <c r="X47" i="7" l="1"/>
  <c r="Y47" i="7"/>
  <c r="V48" i="7"/>
  <c r="W48" i="7" s="1"/>
  <c r="S47" i="7"/>
  <c r="I49" i="7"/>
  <c r="N48" i="7"/>
  <c r="P48" i="7" s="1"/>
  <c r="Q48" i="7" s="1"/>
  <c r="U48" i="7" s="1"/>
  <c r="X48" i="7" s="1"/>
  <c r="P46" i="5"/>
  <c r="J57" i="7"/>
  <c r="O56" i="7"/>
  <c r="P49" i="6"/>
  <c r="Q49" i="6" s="1"/>
  <c r="O56" i="6"/>
  <c r="E45" i="7"/>
  <c r="D45" i="7"/>
  <c r="M49" i="7"/>
  <c r="C51" i="7"/>
  <c r="A52" i="7"/>
  <c r="F47" i="7"/>
  <c r="C49" i="6"/>
  <c r="A50" i="6"/>
  <c r="N51" i="6"/>
  <c r="M50" i="6"/>
  <c r="P50" i="6" s="1"/>
  <c r="Q50" i="6" s="1"/>
  <c r="N47" i="5"/>
  <c r="M47" i="5"/>
  <c r="B51" i="5"/>
  <c r="A51" i="5"/>
  <c r="C47" i="5"/>
  <c r="AA241" i="4"/>
  <c r="Z241" i="4"/>
  <c r="W241" i="4"/>
  <c r="B242" i="4"/>
  <c r="Y48" i="7" l="1"/>
  <c r="V49" i="7"/>
  <c r="W49" i="7" s="1"/>
  <c r="S48" i="7"/>
  <c r="I50" i="7"/>
  <c r="N49" i="7"/>
  <c r="P49" i="7" s="1"/>
  <c r="Q49" i="7" s="1"/>
  <c r="U49" i="7" s="1"/>
  <c r="O57" i="7"/>
  <c r="J58" i="7"/>
  <c r="R50" i="6"/>
  <c r="O57" i="6"/>
  <c r="E46" i="7"/>
  <c r="D46" i="7"/>
  <c r="F48" i="7"/>
  <c r="C52" i="7"/>
  <c r="A53" i="7"/>
  <c r="M50" i="7"/>
  <c r="N52" i="6"/>
  <c r="M51" i="6"/>
  <c r="R51" i="6" s="1"/>
  <c r="C50" i="6"/>
  <c r="A51" i="6"/>
  <c r="M48" i="5"/>
  <c r="P47" i="5"/>
  <c r="N48" i="5"/>
  <c r="A52" i="5"/>
  <c r="B52" i="5"/>
  <c r="C48" i="5"/>
  <c r="AA242" i="4"/>
  <c r="Z242" i="4"/>
  <c r="W242" i="4"/>
  <c r="B243" i="4"/>
  <c r="X49" i="7" l="1"/>
  <c r="Y49" i="7"/>
  <c r="V50" i="7"/>
  <c r="W50" i="7" s="1"/>
  <c r="S49" i="7"/>
  <c r="I51" i="7"/>
  <c r="N50" i="7"/>
  <c r="P50" i="7" s="1"/>
  <c r="Q50" i="7" s="1"/>
  <c r="U50" i="7" s="1"/>
  <c r="P48" i="5"/>
  <c r="O58" i="7"/>
  <c r="J59" i="7"/>
  <c r="O59" i="7" s="1"/>
  <c r="P51" i="6"/>
  <c r="Q51" i="6" s="1"/>
  <c r="O59" i="6"/>
  <c r="O58" i="6"/>
  <c r="A54" i="7"/>
  <c r="C53" i="7"/>
  <c r="E47" i="7"/>
  <c r="D47" i="7"/>
  <c r="F49" i="7"/>
  <c r="M51" i="7"/>
  <c r="A52" i="6"/>
  <c r="C51" i="6"/>
  <c r="M52" i="6"/>
  <c r="P52" i="6" s="1"/>
  <c r="Q52" i="6" s="1"/>
  <c r="N53" i="6"/>
  <c r="N49" i="5"/>
  <c r="M49" i="5"/>
  <c r="B53" i="5"/>
  <c r="A53" i="5"/>
  <c r="C49" i="5"/>
  <c r="Z243" i="4"/>
  <c r="AA243" i="4"/>
  <c r="W243" i="4"/>
  <c r="B244" i="4"/>
  <c r="X50" i="7" l="1"/>
  <c r="Y50" i="7"/>
  <c r="S50" i="7"/>
  <c r="V51" i="7"/>
  <c r="W51" i="7" s="1"/>
  <c r="I52" i="7"/>
  <c r="N51" i="7"/>
  <c r="P51" i="7" s="1"/>
  <c r="Q51" i="7" s="1"/>
  <c r="U51" i="7" s="1"/>
  <c r="X51" i="7" s="1"/>
  <c r="R52" i="6"/>
  <c r="F50" i="7"/>
  <c r="M52" i="7"/>
  <c r="E48" i="7"/>
  <c r="D48" i="7"/>
  <c r="A55" i="7"/>
  <c r="C54" i="7"/>
  <c r="M53" i="6"/>
  <c r="P53" i="6" s="1"/>
  <c r="Q53" i="6" s="1"/>
  <c r="N54" i="6"/>
  <c r="C52" i="6"/>
  <c r="A53" i="6"/>
  <c r="M50" i="5"/>
  <c r="P49" i="5"/>
  <c r="N50" i="5"/>
  <c r="A54" i="5"/>
  <c r="B54" i="5"/>
  <c r="C50" i="5"/>
  <c r="AA244" i="4"/>
  <c r="Z244" i="4"/>
  <c r="W244" i="4"/>
  <c r="B245" i="4"/>
  <c r="Y51" i="7" l="1"/>
  <c r="V52" i="7"/>
  <c r="W52" i="7" s="1"/>
  <c r="S51" i="7"/>
  <c r="I53" i="7"/>
  <c r="N52" i="7"/>
  <c r="P52" i="7" s="1"/>
  <c r="Q52" i="7" s="1"/>
  <c r="U52" i="7" s="1"/>
  <c r="P50" i="5"/>
  <c r="R53" i="6"/>
  <c r="C55" i="7"/>
  <c r="A56" i="7"/>
  <c r="E49" i="7"/>
  <c r="D49" i="7"/>
  <c r="M53" i="7"/>
  <c r="F51" i="7"/>
  <c r="M54" i="6"/>
  <c r="P54" i="6" s="1"/>
  <c r="Q54" i="6" s="1"/>
  <c r="C53" i="6"/>
  <c r="A54" i="6"/>
  <c r="N55" i="6"/>
  <c r="N51" i="5"/>
  <c r="M51" i="5"/>
  <c r="A55" i="5"/>
  <c r="C51" i="5"/>
  <c r="AA245" i="4"/>
  <c r="Z245" i="4"/>
  <c r="W245" i="4"/>
  <c r="B246" i="4"/>
  <c r="X52" i="7" l="1"/>
  <c r="Y52" i="7"/>
  <c r="V53" i="7"/>
  <c r="W53" i="7" s="1"/>
  <c r="S52" i="7"/>
  <c r="I54" i="7"/>
  <c r="N53" i="7"/>
  <c r="P53" i="7"/>
  <c r="Q53" i="7" s="1"/>
  <c r="U53" i="7" s="1"/>
  <c r="V54" i="7" s="1"/>
  <c r="R54" i="6"/>
  <c r="F52" i="7"/>
  <c r="M54" i="7"/>
  <c r="E50" i="7"/>
  <c r="D50" i="7"/>
  <c r="C56" i="7"/>
  <c r="A57" i="7"/>
  <c r="M55" i="6"/>
  <c r="P55" i="6" s="1"/>
  <c r="Q55" i="6" s="1"/>
  <c r="N56" i="6"/>
  <c r="A55" i="6"/>
  <c r="C54" i="6"/>
  <c r="M52" i="5"/>
  <c r="P51" i="5"/>
  <c r="N52" i="5"/>
  <c r="A56" i="5"/>
  <c r="B56" i="5"/>
  <c r="C52" i="5"/>
  <c r="Z246" i="4"/>
  <c r="AA246" i="4"/>
  <c r="W246" i="4"/>
  <c r="B247" i="4"/>
  <c r="S53" i="7" l="1"/>
  <c r="W54" i="7"/>
  <c r="Y53" i="7"/>
  <c r="X53" i="7"/>
  <c r="I55" i="7"/>
  <c r="N54" i="7"/>
  <c r="P54" i="7" s="1"/>
  <c r="Q54" i="7" s="1"/>
  <c r="U54" i="7" s="1"/>
  <c r="P52" i="5"/>
  <c r="R55" i="6"/>
  <c r="C57" i="7"/>
  <c r="A58" i="7"/>
  <c r="M55" i="7"/>
  <c r="F53" i="7"/>
  <c r="E51" i="7"/>
  <c r="D51" i="7"/>
  <c r="M56" i="6"/>
  <c r="P56" i="6" s="1"/>
  <c r="Q56" i="6" s="1"/>
  <c r="C55" i="6"/>
  <c r="A56" i="6"/>
  <c r="N57" i="6"/>
  <c r="N53" i="5"/>
  <c r="M53" i="5"/>
  <c r="B57" i="5"/>
  <c r="A57" i="5"/>
  <c r="C53" i="5"/>
  <c r="AA247" i="4"/>
  <c r="Z247" i="4"/>
  <c r="W247" i="4"/>
  <c r="B248" i="4"/>
  <c r="X54" i="7" l="1"/>
  <c r="Y54" i="7"/>
  <c r="V55" i="7"/>
  <c r="W55" i="7" s="1"/>
  <c r="S54" i="7"/>
  <c r="I56" i="7"/>
  <c r="N55" i="7"/>
  <c r="P55" i="7" s="1"/>
  <c r="Q55" i="7" s="1"/>
  <c r="U55" i="7" s="1"/>
  <c r="R56" i="6"/>
  <c r="E52" i="7"/>
  <c r="D52" i="7"/>
  <c r="F54" i="7"/>
  <c r="M56" i="7"/>
  <c r="C58" i="7"/>
  <c r="A59" i="7"/>
  <c r="N58" i="6"/>
  <c r="N59" i="6"/>
  <c r="C56" i="6"/>
  <c r="A57" i="6"/>
  <c r="M57" i="6"/>
  <c r="R57" i="6" s="1"/>
  <c r="P57" i="6"/>
  <c r="Q57" i="6" s="1"/>
  <c r="M54" i="5"/>
  <c r="P53" i="5"/>
  <c r="N54" i="5"/>
  <c r="A58" i="5"/>
  <c r="B58" i="5"/>
  <c r="C54" i="5"/>
  <c r="AA248" i="4"/>
  <c r="Z248" i="4"/>
  <c r="W248" i="4"/>
  <c r="B249" i="4"/>
  <c r="Y55" i="7" l="1"/>
  <c r="X55" i="7"/>
  <c r="V56" i="7"/>
  <c r="W56" i="7" s="1"/>
  <c r="S55" i="7"/>
  <c r="I57" i="7"/>
  <c r="N56" i="7"/>
  <c r="P56" i="7" s="1"/>
  <c r="Q56" i="7" s="1"/>
  <c r="U56" i="7" s="1"/>
  <c r="P54" i="5"/>
  <c r="C59" i="7"/>
  <c r="F55" i="7"/>
  <c r="E53" i="7"/>
  <c r="D53" i="7"/>
  <c r="M57" i="7"/>
  <c r="M58" i="6"/>
  <c r="R58" i="6" s="1"/>
  <c r="M59" i="6"/>
  <c r="R59" i="6" s="1"/>
  <c r="P59" i="6"/>
  <c r="Q59" i="6" s="1"/>
  <c r="A58" i="6"/>
  <c r="C57" i="6"/>
  <c r="N55" i="5"/>
  <c r="M55" i="5"/>
  <c r="B59" i="5"/>
  <c r="A59" i="5"/>
  <c r="C55" i="5"/>
  <c r="Z249" i="4"/>
  <c r="AA249" i="4"/>
  <c r="W249" i="4"/>
  <c r="B250" i="4"/>
  <c r="X56" i="7" l="1"/>
  <c r="Y56" i="7"/>
  <c r="V57" i="7"/>
  <c r="W57" i="7" s="1"/>
  <c r="S56" i="7"/>
  <c r="P57" i="7"/>
  <c r="Q57" i="7" s="1"/>
  <c r="U57" i="7" s="1"/>
  <c r="V58" i="7" s="1"/>
  <c r="I58" i="7"/>
  <c r="N57" i="7"/>
  <c r="P58" i="6"/>
  <c r="Q58" i="6" s="1"/>
  <c r="M58" i="7"/>
  <c r="M59" i="7"/>
  <c r="D54" i="7"/>
  <c r="E54" i="7"/>
  <c r="F56" i="7"/>
  <c r="C58" i="6"/>
  <c r="A59" i="6"/>
  <c r="M56" i="5"/>
  <c r="P55" i="5"/>
  <c r="N56" i="5"/>
  <c r="C56" i="5"/>
  <c r="AA250" i="4"/>
  <c r="Z250" i="4"/>
  <c r="W250" i="4"/>
  <c r="B251" i="4"/>
  <c r="W58" i="7" l="1"/>
  <c r="Y57" i="7"/>
  <c r="X57" i="7"/>
  <c r="S57" i="7"/>
  <c r="I59" i="7"/>
  <c r="N59" i="7" s="1"/>
  <c r="P59" i="7" s="1"/>
  <c r="Q59" i="7" s="1"/>
  <c r="U59" i="7" s="1"/>
  <c r="S59" i="7" s="1"/>
  <c r="N58" i="7"/>
  <c r="P58" i="7" s="1"/>
  <c r="Q58" i="7" s="1"/>
  <c r="U58" i="7" s="1"/>
  <c r="P56" i="5"/>
  <c r="F57" i="7"/>
  <c r="D55" i="7"/>
  <c r="E55" i="7"/>
  <c r="C59" i="6"/>
  <c r="N57" i="5"/>
  <c r="M57" i="5"/>
  <c r="C57" i="5"/>
  <c r="AA251" i="4"/>
  <c r="Z251" i="4"/>
  <c r="W251" i="4"/>
  <c r="B252" i="4"/>
  <c r="X58" i="7" l="1"/>
  <c r="Y58" i="7"/>
  <c r="Y59" i="7" s="1"/>
  <c r="V59" i="7"/>
  <c r="W59" i="7" s="1"/>
  <c r="S58" i="7"/>
  <c r="F58" i="7"/>
  <c r="D56" i="7"/>
  <c r="E56" i="7"/>
  <c r="M59" i="5"/>
  <c r="M58" i="5"/>
  <c r="P57" i="5"/>
  <c r="N59" i="5"/>
  <c r="P59" i="5" s="1"/>
  <c r="N58" i="5"/>
  <c r="C58" i="5"/>
  <c r="Z252" i="4"/>
  <c r="AA252" i="4"/>
  <c r="W252" i="4"/>
  <c r="B253" i="4"/>
  <c r="X59" i="7" l="1"/>
  <c r="F59" i="7"/>
  <c r="E57" i="7"/>
  <c r="D57" i="7"/>
  <c r="P58" i="5"/>
  <c r="C59" i="5"/>
  <c r="AA253" i="4"/>
  <c r="Z253" i="4"/>
  <c r="W253" i="4"/>
  <c r="B254" i="4"/>
  <c r="E58" i="7" l="1"/>
  <c r="D58" i="7"/>
  <c r="E59" i="7"/>
  <c r="D59" i="7"/>
  <c r="AA254" i="4"/>
  <c r="Z254" i="4"/>
  <c r="W254" i="4"/>
  <c r="B255" i="4"/>
  <c r="Z255" i="4" l="1"/>
  <c r="AA255" i="4"/>
  <c r="W255" i="4"/>
  <c r="B256" i="4"/>
  <c r="AA256" i="4" l="1"/>
  <c r="Z256" i="4"/>
  <c r="W256" i="4"/>
  <c r="B257" i="4"/>
  <c r="AA257" i="4" l="1"/>
  <c r="Z257" i="4"/>
  <c r="W257" i="4"/>
  <c r="B258" i="4"/>
  <c r="Z258" i="4" l="1"/>
  <c r="AA258" i="4"/>
  <c r="W258" i="4"/>
  <c r="B259" i="4"/>
  <c r="AA259" i="4" l="1"/>
  <c r="Z259" i="4"/>
  <c r="W259" i="4"/>
  <c r="B260" i="4"/>
  <c r="AA260" i="4" l="1"/>
  <c r="Z260" i="4"/>
  <c r="W260" i="4"/>
  <c r="B261" i="4"/>
  <c r="AO152" i="4" l="1"/>
  <c r="AP152" i="4" s="1"/>
  <c r="AO151" i="4"/>
  <c r="AO150" i="4"/>
  <c r="AO149" i="4"/>
  <c r="AS150" i="4" s="1"/>
  <c r="AO148" i="4"/>
  <c r="AP148" i="4" s="1"/>
  <c r="AV147" i="4"/>
  <c r="AV148" i="4" s="1"/>
  <c r="AV149" i="4" s="1"/>
  <c r="AV150" i="4" s="1"/>
  <c r="AV151" i="4" s="1"/>
  <c r="AV152" i="4" s="1"/>
  <c r="AV153" i="4" s="1"/>
  <c r="AO147" i="4"/>
  <c r="AY146" i="4"/>
  <c r="AX146" i="4" s="1"/>
  <c r="AU146" i="4" s="1"/>
  <c r="AW146" i="4"/>
  <c r="AW147" i="4" s="1"/>
  <c r="AW148" i="4" s="1"/>
  <c r="AW149" i="4" s="1"/>
  <c r="AW150" i="4" s="1"/>
  <c r="AW151" i="4" s="1"/>
  <c r="AW152" i="4" s="1"/>
  <c r="AW153" i="4" s="1"/>
  <c r="AS146" i="4"/>
  <c r="AQ146" i="4"/>
  <c r="AP146" i="4"/>
  <c r="AP145" i="4"/>
  <c r="AC133" i="4"/>
  <c r="AC134" i="4" s="1"/>
  <c r="AD132" i="4"/>
  <c r="AE132" i="4" s="1"/>
  <c r="O50" i="3"/>
  <c r="M105" i="4"/>
  <c r="M103" i="4"/>
  <c r="M102" i="4"/>
  <c r="M101" i="4"/>
  <c r="M98" i="4"/>
  <c r="M93" i="4"/>
  <c r="M91" i="4"/>
  <c r="M90" i="4"/>
  <c r="M89" i="4"/>
  <c r="M86" i="4"/>
  <c r="M81" i="4"/>
  <c r="M79" i="4"/>
  <c r="M78" i="4"/>
  <c r="M77" i="4"/>
  <c r="M74" i="4"/>
  <c r="M69" i="4"/>
  <c r="M67" i="4"/>
  <c r="P76" i="4"/>
  <c r="P85" i="4"/>
  <c r="P94" i="4"/>
  <c r="P103" i="4"/>
  <c r="P104" i="4"/>
  <c r="P105" i="4"/>
  <c r="P106" i="4"/>
  <c r="P67" i="4"/>
  <c r="O67" i="4"/>
  <c r="M99" i="4"/>
  <c r="M96" i="4"/>
  <c r="M95" i="4"/>
  <c r="M87" i="4"/>
  <c r="M84" i="4"/>
  <c r="M83" i="4"/>
  <c r="M75" i="4"/>
  <c r="M72" i="4"/>
  <c r="M71" i="4"/>
  <c r="N67" i="4"/>
  <c r="M68" i="4"/>
  <c r="M70" i="4"/>
  <c r="M73" i="4"/>
  <c r="M76" i="4"/>
  <c r="M80" i="4"/>
  <c r="M82" i="4"/>
  <c r="M85" i="4"/>
  <c r="M88" i="4"/>
  <c r="M92" i="4"/>
  <c r="M94" i="4"/>
  <c r="M97" i="4"/>
  <c r="M100" i="4"/>
  <c r="M104" i="4"/>
  <c r="M106" i="4"/>
  <c r="B67" i="4"/>
  <c r="B68" i="4"/>
  <c r="B69" i="4"/>
  <c r="AA133" i="4" l="1"/>
  <c r="Z133" i="4"/>
  <c r="AQ151" i="4"/>
  <c r="AQ152" i="4"/>
  <c r="AP151" i="4"/>
  <c r="AS152" i="4"/>
  <c r="AQ148" i="4"/>
  <c r="AC135" i="4"/>
  <c r="AU153" i="4"/>
  <c r="AQ147" i="4"/>
  <c r="AY147" i="4"/>
  <c r="AX147" i="4" s="1"/>
  <c r="AS147" i="4"/>
  <c r="AQ149" i="4"/>
  <c r="AS148" i="4"/>
  <c r="AP150" i="4"/>
  <c r="AS151" i="4"/>
  <c r="AQ150" i="4"/>
  <c r="AP149" i="4"/>
  <c r="AP147" i="4"/>
  <c r="AS149" i="4"/>
  <c r="B70" i="4"/>
  <c r="I68" i="4"/>
  <c r="AA134" i="4" l="1"/>
  <c r="Z134" i="4"/>
  <c r="AD133" i="4"/>
  <c r="AE133" i="4" s="1"/>
  <c r="X133" i="4"/>
  <c r="AU147" i="4"/>
  <c r="AY148" i="4" s="1"/>
  <c r="AX148" i="4" s="1"/>
  <c r="AC136" i="4"/>
  <c r="N68" i="4"/>
  <c r="B71" i="4"/>
  <c r="J68" i="4"/>
  <c r="Q67" i="4"/>
  <c r="S67" i="4"/>
  <c r="S68" i="4" s="1"/>
  <c r="S69" i="4" s="1"/>
  <c r="S70" i="4" s="1"/>
  <c r="S71" i="4" s="1"/>
  <c r="S72" i="4" s="1"/>
  <c r="S73" i="4" s="1"/>
  <c r="S74" i="4" s="1"/>
  <c r="S75" i="4" s="1"/>
  <c r="S76" i="4" s="1"/>
  <c r="S77" i="4" s="1"/>
  <c r="S78" i="4" s="1"/>
  <c r="S79" i="4" s="1"/>
  <c r="S80" i="4" s="1"/>
  <c r="S81" i="4" s="1"/>
  <c r="S82" i="4" s="1"/>
  <c r="S83" i="4" s="1"/>
  <c r="S84" i="4" s="1"/>
  <c r="S85" i="4" s="1"/>
  <c r="S86" i="4" s="1"/>
  <c r="S87" i="4" s="1"/>
  <c r="S88" i="4" s="1"/>
  <c r="S89" i="4" s="1"/>
  <c r="S90" i="4" s="1"/>
  <c r="S91" i="4" s="1"/>
  <c r="S92" i="4" s="1"/>
  <c r="S93" i="4" s="1"/>
  <c r="S94" i="4" s="1"/>
  <c r="S95" i="4" s="1"/>
  <c r="S96" i="4" s="1"/>
  <c r="S97" i="4" s="1"/>
  <c r="S98" i="4" s="1"/>
  <c r="S99" i="4" s="1"/>
  <c r="S100" i="4" s="1"/>
  <c r="S101" i="4" s="1"/>
  <c r="S102" i="4" s="1"/>
  <c r="S103" i="4" s="1"/>
  <c r="S104" i="4" s="1"/>
  <c r="S105" i="4" s="1"/>
  <c r="S106" i="4" s="1"/>
  <c r="S107" i="4" s="1"/>
  <c r="S108" i="4" s="1"/>
  <c r="S109" i="4" s="1"/>
  <c r="S110" i="4" s="1"/>
  <c r="S111" i="4" s="1"/>
  <c r="S112" i="4" s="1"/>
  <c r="S113" i="4" s="1"/>
  <c r="S114" i="4" s="1"/>
  <c r="S115" i="4" s="1"/>
  <c r="S116" i="4" s="1"/>
  <c r="S117" i="4" s="1"/>
  <c r="S118" i="4" s="1"/>
  <c r="S119" i="4" s="1"/>
  <c r="S120" i="4" s="1"/>
  <c r="S121" i="4" s="1"/>
  <c r="S122" i="4" s="1"/>
  <c r="S123" i="4" s="1"/>
  <c r="S124" i="4" s="1"/>
  <c r="S125" i="4" s="1"/>
  <c r="S126" i="4" s="1"/>
  <c r="P86" i="4"/>
  <c r="K68" i="4"/>
  <c r="P7" i="4"/>
  <c r="AA135" i="4" l="1"/>
  <c r="Z135" i="4"/>
  <c r="O68" i="4"/>
  <c r="P87" i="4"/>
  <c r="P69" i="4"/>
  <c r="P68" i="4"/>
  <c r="P95" i="4"/>
  <c r="G133" i="4"/>
  <c r="F133" i="4" s="1"/>
  <c r="X134" i="4"/>
  <c r="G134" i="4" s="1"/>
  <c r="F134" i="4" s="1"/>
  <c r="P96" i="4"/>
  <c r="AC137" i="4"/>
  <c r="AU148" i="4"/>
  <c r="AY149" i="4" s="1"/>
  <c r="AX149" i="4" s="1"/>
  <c r="P77" i="4"/>
  <c r="O69" i="4"/>
  <c r="AD134" i="4"/>
  <c r="AE134" i="4" s="1"/>
  <c r="N69" i="4"/>
  <c r="B72" i="4"/>
  <c r="R67" i="4"/>
  <c r="AA136" i="4" l="1"/>
  <c r="Z136" i="4"/>
  <c r="X135" i="4"/>
  <c r="G135" i="4" s="1"/>
  <c r="F135" i="4" s="1"/>
  <c r="AU149" i="4"/>
  <c r="AY150" i="4" s="1"/>
  <c r="AX150" i="4" s="1"/>
  <c r="AC138" i="4"/>
  <c r="AD135" i="4"/>
  <c r="AE135" i="4" s="1"/>
  <c r="P78" i="4"/>
  <c r="P88" i="4"/>
  <c r="O70" i="4"/>
  <c r="P70" i="4"/>
  <c r="P97" i="4"/>
  <c r="N70" i="4"/>
  <c r="B73" i="4"/>
  <c r="AA137" i="4" l="1"/>
  <c r="Z137" i="4"/>
  <c r="X136" i="4"/>
  <c r="G136" i="4" s="1"/>
  <c r="F136" i="4" s="1"/>
  <c r="AU150" i="4"/>
  <c r="AY151" i="4" s="1"/>
  <c r="AX151" i="4" s="1"/>
  <c r="E133" i="4"/>
  <c r="P98" i="4"/>
  <c r="P89" i="4"/>
  <c r="AC139" i="4"/>
  <c r="AC140" i="4" s="1"/>
  <c r="P71" i="4"/>
  <c r="AD136" i="4"/>
  <c r="AE136" i="4" s="1"/>
  <c r="O71" i="4"/>
  <c r="P79" i="4"/>
  <c r="N71" i="4"/>
  <c r="B74" i="4"/>
  <c r="AA138" i="4" l="1"/>
  <c r="Z138" i="4"/>
  <c r="X137" i="4"/>
  <c r="AU151" i="4"/>
  <c r="AY152" i="4" s="1"/>
  <c r="AX152" i="4" s="1"/>
  <c r="AU152" i="4" s="1"/>
  <c r="P90" i="4"/>
  <c r="P80" i="4"/>
  <c r="P99" i="4"/>
  <c r="P72" i="4"/>
  <c r="E134" i="4"/>
  <c r="O72" i="4"/>
  <c r="AD137" i="4"/>
  <c r="AE137" i="4" s="1"/>
  <c r="N72" i="4"/>
  <c r="B75" i="4"/>
  <c r="AA139" i="4" l="1"/>
  <c r="Z139" i="4"/>
  <c r="G137" i="4"/>
  <c r="F137" i="4" s="1"/>
  <c r="X138" i="4"/>
  <c r="P91" i="4"/>
  <c r="O73" i="4"/>
  <c r="P73" i="4"/>
  <c r="AD138" i="4"/>
  <c r="AE138" i="4" s="1"/>
  <c r="P81" i="4"/>
  <c r="E135" i="4"/>
  <c r="P100" i="4"/>
  <c r="N73" i="4"/>
  <c r="B76" i="4"/>
  <c r="AA140" i="4" l="1"/>
  <c r="Z140" i="4"/>
  <c r="G138" i="4"/>
  <c r="F138" i="4" s="1"/>
  <c r="X139" i="4"/>
  <c r="G139" i="4" s="1"/>
  <c r="F139" i="4" s="1"/>
  <c r="P75" i="4"/>
  <c r="P74" i="4"/>
  <c r="P102" i="4"/>
  <c r="P101" i="4"/>
  <c r="O74" i="4"/>
  <c r="P93" i="4"/>
  <c r="P92" i="4"/>
  <c r="E136" i="4"/>
  <c r="P82" i="4"/>
  <c r="N74" i="4"/>
  <c r="B77" i="4"/>
  <c r="AA141" i="4" l="1"/>
  <c r="Z141" i="4"/>
  <c r="X140" i="4"/>
  <c r="G140" i="4" s="1"/>
  <c r="F140" i="4" s="1"/>
  <c r="P84" i="4"/>
  <c r="P83" i="4"/>
  <c r="O75" i="4"/>
  <c r="E137" i="4"/>
  <c r="N75" i="4"/>
  <c r="B78" i="4"/>
  <c r="AA142" i="4" l="1"/>
  <c r="Z142" i="4"/>
  <c r="X141" i="4"/>
  <c r="G141" i="4" s="1"/>
  <c r="F141" i="4" s="1"/>
  <c r="E138" i="4"/>
  <c r="O76" i="4"/>
  <c r="N76" i="4"/>
  <c r="B79" i="4"/>
  <c r="AA143" i="4" l="1"/>
  <c r="Z143" i="4"/>
  <c r="X142" i="4"/>
  <c r="G142" i="4" s="1"/>
  <c r="F142" i="4" s="1"/>
  <c r="E139" i="4"/>
  <c r="O77" i="4"/>
  <c r="N77" i="4"/>
  <c r="B80" i="4"/>
  <c r="AO221" i="4"/>
  <c r="AO220" i="4"/>
  <c r="AP220" i="4" s="1"/>
  <c r="AO219" i="4"/>
  <c r="AO218" i="4"/>
  <c r="AQ219" i="4" s="1"/>
  <c r="AO217" i="4"/>
  <c r="AV216" i="4"/>
  <c r="AV217" i="4" s="1"/>
  <c r="AV218" i="4" s="1"/>
  <c r="AV219" i="4" s="1"/>
  <c r="AV220" i="4" s="1"/>
  <c r="AV221" i="4" s="1"/>
  <c r="AV222" i="4" s="1"/>
  <c r="AO216" i="4"/>
  <c r="AS216" i="4" s="1"/>
  <c r="AY215" i="4"/>
  <c r="AX215" i="4" s="1"/>
  <c r="AU215" i="4" s="1"/>
  <c r="AW215" i="4"/>
  <c r="AW216" i="4" s="1"/>
  <c r="AW217" i="4" s="1"/>
  <c r="AW218" i="4" s="1"/>
  <c r="AW219" i="4" s="1"/>
  <c r="AW220" i="4" s="1"/>
  <c r="AW221" i="4" s="1"/>
  <c r="AW222" i="4" s="1"/>
  <c r="AS215" i="4"/>
  <c r="AQ215" i="4"/>
  <c r="AP215" i="4"/>
  <c r="AP214" i="4"/>
  <c r="AC202" i="4"/>
  <c r="AC203" i="4" s="1"/>
  <c r="AD201" i="4"/>
  <c r="AE201" i="4" s="1"/>
  <c r="Q50" i="3"/>
  <c r="AS219" i="4" l="1"/>
  <c r="AP216" i="4"/>
  <c r="AQ216" i="4"/>
  <c r="AP219" i="4"/>
  <c r="AU222" i="4"/>
  <c r="AD202" i="4"/>
  <c r="AE202" i="4" s="1"/>
  <c r="AQ217" i="4"/>
  <c r="AA144" i="4"/>
  <c r="Z144" i="4"/>
  <c r="X143" i="4"/>
  <c r="G143" i="4" s="1"/>
  <c r="F143" i="4" s="1"/>
  <c r="E140" i="4"/>
  <c r="O78" i="4"/>
  <c r="N78" i="4"/>
  <c r="B81" i="4"/>
  <c r="AC204" i="4"/>
  <c r="AD203" i="4"/>
  <c r="AP218" i="4"/>
  <c r="AQ218" i="4"/>
  <c r="AS218" i="4"/>
  <c r="AP221" i="4"/>
  <c r="AQ221" i="4"/>
  <c r="AS221" i="4"/>
  <c r="AQ220" i="4"/>
  <c r="AP217" i="4"/>
  <c r="AS220" i="4"/>
  <c r="AY216" i="4"/>
  <c r="AX216" i="4" s="1"/>
  <c r="AS217" i="4"/>
  <c r="AE203" i="4" l="1"/>
  <c r="AA145" i="4"/>
  <c r="Z145" i="4"/>
  <c r="X144" i="4"/>
  <c r="O79" i="4"/>
  <c r="E141" i="4"/>
  <c r="N79" i="4"/>
  <c r="B82" i="4"/>
  <c r="AU216" i="4"/>
  <c r="AY217" i="4" s="1"/>
  <c r="AX217" i="4" s="1"/>
  <c r="AD204" i="4"/>
  <c r="AE204" i="4" s="1"/>
  <c r="AC205" i="4"/>
  <c r="AA146" i="4" l="1"/>
  <c r="Z146" i="4"/>
  <c r="G144" i="4"/>
  <c r="F144" i="4" s="1"/>
  <c r="X145" i="4"/>
  <c r="E142" i="4"/>
  <c r="O80" i="4"/>
  <c r="N80" i="4"/>
  <c r="B83" i="4"/>
  <c r="AU217" i="4"/>
  <c r="AY218" i="4" s="1"/>
  <c r="AX218" i="4" s="1"/>
  <c r="AC206" i="4"/>
  <c r="AD205" i="4"/>
  <c r="AE205" i="4" s="1"/>
  <c r="AA147" i="4" l="1"/>
  <c r="Z147" i="4"/>
  <c r="G145" i="4"/>
  <c r="F145" i="4" s="1"/>
  <c r="X146" i="4"/>
  <c r="E143" i="4"/>
  <c r="O81" i="4"/>
  <c r="N81" i="4"/>
  <c r="B84" i="4"/>
  <c r="AU218" i="4"/>
  <c r="AY219" i="4" s="1"/>
  <c r="AX219" i="4" s="1"/>
  <c r="AC207" i="4"/>
  <c r="AD206" i="4"/>
  <c r="AE206" i="4" s="1"/>
  <c r="AA148" i="4" l="1"/>
  <c r="Z148" i="4"/>
  <c r="G146" i="4"/>
  <c r="F146" i="4" s="1"/>
  <c r="X147" i="4"/>
  <c r="O82" i="4"/>
  <c r="E144" i="4"/>
  <c r="N82" i="4"/>
  <c r="B85" i="4"/>
  <c r="AU219" i="4"/>
  <c r="AY220" i="4" s="1"/>
  <c r="AX220" i="4" s="1"/>
  <c r="AC208" i="4"/>
  <c r="AC209" i="4" s="1"/>
  <c r="AD207" i="4"/>
  <c r="AE207" i="4" s="1"/>
  <c r="AA149" i="4" l="1"/>
  <c r="Z149" i="4"/>
  <c r="G147" i="4"/>
  <c r="F147" i="4" s="1"/>
  <c r="X148" i="4"/>
  <c r="G148" i="4" s="1"/>
  <c r="F148" i="4" s="1"/>
  <c r="E145" i="4"/>
  <c r="O83" i="4"/>
  <c r="N83" i="4"/>
  <c r="B86" i="4"/>
  <c r="AU220" i="4"/>
  <c r="AY221" i="4" s="1"/>
  <c r="AX221" i="4" s="1"/>
  <c r="AU221" i="4" s="1"/>
  <c r="AA150" i="4" l="1"/>
  <c r="Z150" i="4"/>
  <c r="X149" i="4"/>
  <c r="G149" i="4" s="1"/>
  <c r="F149" i="4" s="1"/>
  <c r="E146" i="4"/>
  <c r="O84" i="4"/>
  <c r="N84" i="4"/>
  <c r="B87" i="4"/>
  <c r="AA151" i="4" l="1"/>
  <c r="Z151" i="4"/>
  <c r="X150" i="4"/>
  <c r="G150" i="4" s="1"/>
  <c r="F150" i="4" s="1"/>
  <c r="O85" i="4"/>
  <c r="E147" i="4"/>
  <c r="N85" i="4"/>
  <c r="B88" i="4"/>
  <c r="AA152" i="4" l="1"/>
  <c r="Z152" i="4"/>
  <c r="X151" i="4"/>
  <c r="G151" i="4" s="1"/>
  <c r="F151" i="4" s="1"/>
  <c r="E148" i="4"/>
  <c r="O86" i="4"/>
  <c r="N86" i="4"/>
  <c r="B89" i="4"/>
  <c r="AA153" i="4" l="1"/>
  <c r="Z153" i="4"/>
  <c r="X152" i="4"/>
  <c r="G152" i="4" s="1"/>
  <c r="F152" i="4" s="1"/>
  <c r="O87" i="4"/>
  <c r="E149" i="4"/>
  <c r="N87" i="4"/>
  <c r="B90" i="4"/>
  <c r="AA154" i="4" l="1"/>
  <c r="Z154" i="4"/>
  <c r="X153" i="4"/>
  <c r="G153" i="4" s="1"/>
  <c r="F153" i="4" s="1"/>
  <c r="O88" i="4"/>
  <c r="E150" i="4"/>
  <c r="N88" i="4"/>
  <c r="B91" i="4"/>
  <c r="AA155" i="4" l="1"/>
  <c r="Z155" i="4"/>
  <c r="X154" i="4"/>
  <c r="G154" i="4" s="1"/>
  <c r="F154" i="4" s="1"/>
  <c r="E151" i="4"/>
  <c r="O89" i="4"/>
  <c r="N89" i="4"/>
  <c r="B92" i="4"/>
  <c r="AA156" i="4" l="1"/>
  <c r="Z156" i="4"/>
  <c r="X155" i="4"/>
  <c r="G155" i="4" s="1"/>
  <c r="F155" i="4" s="1"/>
  <c r="E152" i="4"/>
  <c r="O90" i="4"/>
  <c r="N90" i="4"/>
  <c r="B93" i="4"/>
  <c r="AA157" i="4" l="1"/>
  <c r="Z157" i="4"/>
  <c r="X156" i="4"/>
  <c r="G156" i="4" s="1"/>
  <c r="F156" i="4" s="1"/>
  <c r="E153" i="4"/>
  <c r="O91" i="4"/>
  <c r="N91" i="4"/>
  <c r="B94" i="4"/>
  <c r="AA158" i="4" l="1"/>
  <c r="Z158" i="4"/>
  <c r="X157" i="4"/>
  <c r="G157" i="4" s="1"/>
  <c r="F157" i="4" s="1"/>
  <c r="E154" i="4"/>
  <c r="O92" i="4"/>
  <c r="N92" i="4"/>
  <c r="B95" i="4"/>
  <c r="AA159" i="4" l="1"/>
  <c r="Z159" i="4"/>
  <c r="X158" i="4"/>
  <c r="G158" i="4" s="1"/>
  <c r="F158" i="4" s="1"/>
  <c r="E155" i="4"/>
  <c r="O93" i="4"/>
  <c r="N93" i="4"/>
  <c r="B96" i="4"/>
  <c r="AA160" i="4" l="1"/>
  <c r="Z160" i="4"/>
  <c r="X159" i="4"/>
  <c r="G159" i="4" s="1"/>
  <c r="F159" i="4" s="1"/>
  <c r="E156" i="4"/>
  <c r="O94" i="4"/>
  <c r="N94" i="4"/>
  <c r="B97" i="4"/>
  <c r="AA161" i="4" l="1"/>
  <c r="Z161" i="4"/>
  <c r="X160" i="4"/>
  <c r="G160" i="4" s="1"/>
  <c r="F160" i="4" s="1"/>
  <c r="E157" i="4"/>
  <c r="O95" i="4"/>
  <c r="N95" i="4"/>
  <c r="B98" i="4"/>
  <c r="AA162" i="4" l="1"/>
  <c r="Z162" i="4"/>
  <c r="X161" i="4"/>
  <c r="G161" i="4" s="1"/>
  <c r="F161" i="4" s="1"/>
  <c r="O96" i="4"/>
  <c r="E158" i="4"/>
  <c r="N96" i="4"/>
  <c r="B99" i="4"/>
  <c r="AA163" i="4" l="1"/>
  <c r="Z163" i="4"/>
  <c r="X162" i="4"/>
  <c r="G162" i="4" s="1"/>
  <c r="F162" i="4" s="1"/>
  <c r="O97" i="4"/>
  <c r="E159" i="4"/>
  <c r="N97" i="4"/>
  <c r="B100" i="4"/>
  <c r="AA164" i="4" l="1"/>
  <c r="Z164" i="4"/>
  <c r="X163" i="4"/>
  <c r="G163" i="4" s="1"/>
  <c r="F163" i="4" s="1"/>
  <c r="E160" i="4"/>
  <c r="O98" i="4"/>
  <c r="N98" i="4"/>
  <c r="B101" i="4"/>
  <c r="AA165" i="4" l="1"/>
  <c r="Z165" i="4"/>
  <c r="X164" i="4"/>
  <c r="G164" i="4" s="1"/>
  <c r="F164" i="4" s="1"/>
  <c r="O99" i="4"/>
  <c r="E161" i="4"/>
  <c r="N99" i="4"/>
  <c r="B102" i="4"/>
  <c r="AA166" i="4" l="1"/>
  <c r="Z166" i="4"/>
  <c r="X165" i="4"/>
  <c r="G165" i="4" s="1"/>
  <c r="F165" i="4" s="1"/>
  <c r="E162" i="4"/>
  <c r="O100" i="4"/>
  <c r="N100" i="4"/>
  <c r="B103" i="4"/>
  <c r="AA167" i="4" l="1"/>
  <c r="Z167" i="4"/>
  <c r="X166" i="4"/>
  <c r="G166" i="4" s="1"/>
  <c r="F166" i="4" s="1"/>
  <c r="O101" i="4"/>
  <c r="E163" i="4"/>
  <c r="N101" i="4"/>
  <c r="B104" i="4"/>
  <c r="AA168" i="4" l="1"/>
  <c r="Z168" i="4"/>
  <c r="X167" i="4"/>
  <c r="G167" i="4" s="1"/>
  <c r="F167" i="4" s="1"/>
  <c r="O102" i="4"/>
  <c r="E164" i="4"/>
  <c r="N102" i="4"/>
  <c r="B105" i="4"/>
  <c r="AA169" i="4" l="1"/>
  <c r="Z169" i="4"/>
  <c r="X168" i="4"/>
  <c r="G168" i="4" s="1"/>
  <c r="F168" i="4" s="1"/>
  <c r="O103" i="4"/>
  <c r="E165" i="4"/>
  <c r="N103" i="4"/>
  <c r="B106" i="4"/>
  <c r="AA170" i="4" l="1"/>
  <c r="Z170" i="4"/>
  <c r="X169" i="4"/>
  <c r="G169" i="4" s="1"/>
  <c r="F169" i="4" s="1"/>
  <c r="E166" i="4"/>
  <c r="O104" i="4"/>
  <c r="N104" i="4"/>
  <c r="AA171" i="4" l="1"/>
  <c r="Z171" i="4"/>
  <c r="X170" i="4"/>
  <c r="E167" i="4"/>
  <c r="O105" i="4"/>
  <c r="N105" i="4"/>
  <c r="N106" i="4" l="1"/>
  <c r="O106" i="4"/>
  <c r="G170" i="4"/>
  <c r="F170" i="4" s="1"/>
  <c r="X171" i="4"/>
  <c r="X172" i="4" s="1"/>
  <c r="E168" i="4"/>
  <c r="G172" i="4" l="1"/>
  <c r="X173" i="4"/>
  <c r="O107" i="4"/>
  <c r="N107" i="4"/>
  <c r="Q107" i="4" s="1"/>
  <c r="R107" i="4" s="1"/>
  <c r="V107" i="4" s="1"/>
  <c r="W107" i="4" s="1"/>
  <c r="G171" i="4"/>
  <c r="F171" i="4" s="1"/>
  <c r="E169" i="4"/>
  <c r="G11" i="3"/>
  <c r="H8" i="3"/>
  <c r="K9" i="3"/>
  <c r="N9" i="3"/>
  <c r="K11" i="3"/>
  <c r="H12" i="3"/>
  <c r="G173" i="4" l="1"/>
  <c r="X174" i="4"/>
  <c r="E172" i="4"/>
  <c r="F172" i="4"/>
  <c r="T107" i="4"/>
  <c r="N108" i="4"/>
  <c r="O108" i="4"/>
  <c r="E171" i="4"/>
  <c r="E170" i="4"/>
  <c r="G42" i="4"/>
  <c r="F43" i="4"/>
  <c r="G40" i="4"/>
  <c r="B60" i="4"/>
  <c r="Z12" i="4"/>
  <c r="Z13" i="4"/>
  <c r="H18" i="4"/>
  <c r="M18" i="4" s="1"/>
  <c r="AA12" i="4"/>
  <c r="AA13" i="4"/>
  <c r="S8" i="4"/>
  <c r="S9" i="4" s="1"/>
  <c r="S10" i="4" s="1"/>
  <c r="S11" i="4" s="1"/>
  <c r="S12" i="4" s="1"/>
  <c r="S13" i="4" s="1"/>
  <c r="J8" i="4"/>
  <c r="P8" i="4" s="1"/>
  <c r="F8" i="4"/>
  <c r="F9" i="4" s="1"/>
  <c r="G4" i="4"/>
  <c r="A60" i="4"/>
  <c r="Z59" i="4" s="1"/>
  <c r="A59" i="4"/>
  <c r="AA58" i="4" s="1"/>
  <c r="A58" i="4"/>
  <c r="AA57" i="4" s="1"/>
  <c r="A57" i="4"/>
  <c r="AA56" i="4" s="1"/>
  <c r="A56" i="4"/>
  <c r="A55" i="4"/>
  <c r="A54" i="4"/>
  <c r="AD54" i="4" s="1"/>
  <c r="AE54" i="4" s="1"/>
  <c r="AA61" i="4"/>
  <c r="AA60" i="4"/>
  <c r="Z60" i="4"/>
  <c r="AC55" i="4"/>
  <c r="AC56" i="4" s="1"/>
  <c r="AA54" i="4"/>
  <c r="A12" i="4"/>
  <c r="Z11" i="4" s="1"/>
  <c r="A8" i="4"/>
  <c r="B8" i="4" s="1"/>
  <c r="H7" i="4" s="1"/>
  <c r="M7" i="4" s="1"/>
  <c r="A9" i="4"/>
  <c r="Z8" i="4" s="1"/>
  <c r="A10" i="4"/>
  <c r="A11" i="4"/>
  <c r="A7" i="4"/>
  <c r="Q106" i="4"/>
  <c r="Q105" i="4"/>
  <c r="Q104" i="4"/>
  <c r="Q103" i="4"/>
  <c r="Q102" i="4"/>
  <c r="Q101" i="4"/>
  <c r="Q100" i="4"/>
  <c r="Q99" i="4"/>
  <c r="Q98" i="4"/>
  <c r="Q97" i="4"/>
  <c r="Q96" i="4"/>
  <c r="Q95" i="4"/>
  <c r="Q94" i="4"/>
  <c r="Q93" i="4"/>
  <c r="Q92" i="4"/>
  <c r="Q91" i="4"/>
  <c r="Q90" i="4"/>
  <c r="Q89" i="4"/>
  <c r="Q88" i="4"/>
  <c r="AO87" i="4"/>
  <c r="AL87" i="4"/>
  <c r="Q87" i="4"/>
  <c r="AO86" i="4"/>
  <c r="Q86" i="4"/>
  <c r="AO85" i="4"/>
  <c r="Q85" i="4"/>
  <c r="AO84" i="4"/>
  <c r="AP84" i="4" s="1"/>
  <c r="Q84" i="4"/>
  <c r="AO83" i="4"/>
  <c r="Q83" i="4"/>
  <c r="AV82" i="4"/>
  <c r="AV83" i="4" s="1"/>
  <c r="AV84" i="4" s="1"/>
  <c r="AV85" i="4" s="1"/>
  <c r="AV86" i="4" s="1"/>
  <c r="AV87" i="4" s="1"/>
  <c r="AV88" i="4" s="1"/>
  <c r="AO82" i="4"/>
  <c r="AQ82" i="4" s="1"/>
  <c r="Q82" i="4"/>
  <c r="AY81" i="4"/>
  <c r="AX81" i="4" s="1"/>
  <c r="AW81" i="4"/>
  <c r="AW82" i="4" s="1"/>
  <c r="AW83" i="4" s="1"/>
  <c r="AW84" i="4" s="1"/>
  <c r="AW85" i="4" s="1"/>
  <c r="AW86" i="4" s="1"/>
  <c r="AW87" i="4" s="1"/>
  <c r="AW88" i="4" s="1"/>
  <c r="AS81" i="4"/>
  <c r="AQ81" i="4"/>
  <c r="AP81" i="4"/>
  <c r="Q81" i="4"/>
  <c r="AP80" i="4"/>
  <c r="Q80" i="4"/>
  <c r="Q79" i="4"/>
  <c r="Q78" i="4"/>
  <c r="Q77" i="4"/>
  <c r="Q76" i="4"/>
  <c r="Q75" i="4"/>
  <c r="Q74" i="4"/>
  <c r="Q73" i="4"/>
  <c r="Q72" i="4"/>
  <c r="Q71" i="4"/>
  <c r="Q70" i="4"/>
  <c r="Q69" i="4"/>
  <c r="AC68" i="4"/>
  <c r="AC69" i="4" s="1"/>
  <c r="Q68" i="4"/>
  <c r="AD67" i="4"/>
  <c r="AE67" i="4" s="1"/>
  <c r="AA67" i="4"/>
  <c r="Z67" i="4"/>
  <c r="A52" i="4"/>
  <c r="AA51" i="4"/>
  <c r="Z51" i="4"/>
  <c r="M51" i="4"/>
  <c r="A51" i="4"/>
  <c r="AA50" i="4" s="1"/>
  <c r="M50" i="4"/>
  <c r="A50" i="4"/>
  <c r="AA49" i="4" s="1"/>
  <c r="Z49" i="4"/>
  <c r="M49" i="4"/>
  <c r="AA48" i="4"/>
  <c r="Z48" i="4"/>
  <c r="M48" i="4"/>
  <c r="AA47" i="4"/>
  <c r="Z47" i="4"/>
  <c r="M47" i="4"/>
  <c r="AA46" i="4"/>
  <c r="Z46" i="4"/>
  <c r="M46" i="4"/>
  <c r="AA45" i="4"/>
  <c r="Z45" i="4"/>
  <c r="S45" i="4"/>
  <c r="S46" i="4" s="1"/>
  <c r="S47" i="4" s="1"/>
  <c r="S48" i="4" s="1"/>
  <c r="S49" i="4" s="1"/>
  <c r="M45" i="4"/>
  <c r="AC44" i="4"/>
  <c r="AC45" i="4" s="1"/>
  <c r="AD45" i="4" s="1"/>
  <c r="AA44" i="4"/>
  <c r="Z44" i="4"/>
  <c r="S44" i="4"/>
  <c r="M44" i="4"/>
  <c r="J44" i="4"/>
  <c r="P44" i="4" s="1"/>
  <c r="AD43" i="4"/>
  <c r="AE43" i="4" s="1"/>
  <c r="AA43" i="4"/>
  <c r="Z43" i="4"/>
  <c r="P43" i="4"/>
  <c r="M43" i="4"/>
  <c r="A37" i="4"/>
  <c r="A36" i="4"/>
  <c r="Z35" i="4" s="1"/>
  <c r="AA35" i="4"/>
  <c r="AA34" i="4"/>
  <c r="Z34" i="4"/>
  <c r="AA33" i="4"/>
  <c r="Z33" i="4"/>
  <c r="AA32" i="4"/>
  <c r="Z32" i="4"/>
  <c r="AA31" i="4"/>
  <c r="Z31" i="4"/>
  <c r="AC30" i="4"/>
  <c r="AD30" i="4" s="1"/>
  <c r="AA30" i="4"/>
  <c r="Z30" i="4"/>
  <c r="S30" i="4"/>
  <c r="S31" i="4" s="1"/>
  <c r="S32" i="4" s="1"/>
  <c r="S33" i="4" s="1"/>
  <c r="S34" i="4" s="1"/>
  <c r="S35" i="4" s="1"/>
  <c r="S36" i="4" s="1"/>
  <c r="J30" i="4"/>
  <c r="J31" i="4" s="1"/>
  <c r="F30" i="4"/>
  <c r="F31" i="4" s="1"/>
  <c r="AD29" i="4"/>
  <c r="AE29" i="4" s="1"/>
  <c r="AA29" i="4"/>
  <c r="Z29" i="4"/>
  <c r="P29" i="4"/>
  <c r="H29" i="4"/>
  <c r="M29" i="4" s="1"/>
  <c r="E29" i="4"/>
  <c r="E30" i="4" s="1"/>
  <c r="E31" i="4" s="1"/>
  <c r="E32" i="4" s="1"/>
  <c r="E33" i="4" s="1"/>
  <c r="E34" i="4" s="1"/>
  <c r="E35" i="4" s="1"/>
  <c r="E36" i="4" s="1"/>
  <c r="D29" i="4"/>
  <c r="D30" i="4" s="1"/>
  <c r="AA24" i="4"/>
  <c r="Z24" i="4"/>
  <c r="AA23" i="4"/>
  <c r="Z23" i="4"/>
  <c r="AA22" i="4"/>
  <c r="Z22" i="4"/>
  <c r="AA21" i="4"/>
  <c r="Z21" i="4"/>
  <c r="AA20" i="4"/>
  <c r="Z20" i="4"/>
  <c r="AG19" i="4"/>
  <c r="AH19" i="4" s="1"/>
  <c r="AC19" i="4"/>
  <c r="AD19" i="4" s="1"/>
  <c r="AA19" i="4"/>
  <c r="Z19" i="4"/>
  <c r="S19" i="4"/>
  <c r="S20" i="4" s="1"/>
  <c r="S21" i="4" s="1"/>
  <c r="S22" i="4" s="1"/>
  <c r="S23" i="4" s="1"/>
  <c r="S24" i="4" s="1"/>
  <c r="J19" i="4"/>
  <c r="P19" i="4" s="1"/>
  <c r="F19" i="4"/>
  <c r="H19" i="4" s="1"/>
  <c r="M19" i="4" s="1"/>
  <c r="AH18" i="4"/>
  <c r="AI18" i="4" s="1"/>
  <c r="AD18" i="4"/>
  <c r="AE18" i="4" s="1"/>
  <c r="AA18" i="4"/>
  <c r="Z18" i="4"/>
  <c r="P18" i="4"/>
  <c r="E18" i="4"/>
  <c r="E19" i="4" s="1"/>
  <c r="E20" i="4" s="1"/>
  <c r="E21" i="4" s="1"/>
  <c r="E22" i="4" s="1"/>
  <c r="E23" i="4" s="1"/>
  <c r="E24" i="4" s="1"/>
  <c r="E25" i="4" s="1"/>
  <c r="D18" i="4"/>
  <c r="AO8" i="4"/>
  <c r="AO9" i="4" s="1"/>
  <c r="AO10" i="4" s="1"/>
  <c r="AO11" i="4" s="1"/>
  <c r="AO12" i="4" s="1"/>
  <c r="AO13" i="4" s="1"/>
  <c r="AP13" i="4" s="1"/>
  <c r="AG8" i="4"/>
  <c r="AC8" i="4"/>
  <c r="AC9" i="4" s="1"/>
  <c r="AC10" i="4" s="1"/>
  <c r="AC11" i="4" s="1"/>
  <c r="AC12" i="4" s="1"/>
  <c r="AC13" i="4" s="1"/>
  <c r="AD13" i="4" s="1"/>
  <c r="G174" i="4" l="1"/>
  <c r="X175" i="4"/>
  <c r="E173" i="4"/>
  <c r="F173" i="4"/>
  <c r="AG20" i="4"/>
  <c r="AH20" i="4" s="1"/>
  <c r="AC31" i="4"/>
  <c r="AD31" i="4" s="1"/>
  <c r="B55" i="4"/>
  <c r="Z50" i="4"/>
  <c r="O109" i="4"/>
  <c r="N109" i="4"/>
  <c r="Q108" i="4"/>
  <c r="R108" i="4" s="1"/>
  <c r="V108" i="4" s="1"/>
  <c r="W108" i="4" s="1"/>
  <c r="S202" i="4"/>
  <c r="V202" i="4" s="1"/>
  <c r="W202" i="4" s="1"/>
  <c r="S201" i="4"/>
  <c r="V201" i="4" s="1"/>
  <c r="W201" i="4" s="1"/>
  <c r="S203" i="4"/>
  <c r="V203" i="4" s="1"/>
  <c r="W203" i="4" s="1"/>
  <c r="S204" i="4"/>
  <c r="V204" i="4" s="1"/>
  <c r="W204" i="4" s="1"/>
  <c r="S205" i="4"/>
  <c r="V205" i="4" s="1"/>
  <c r="W205" i="4" s="1"/>
  <c r="S206" i="4"/>
  <c r="V206" i="4" s="1"/>
  <c r="W206" i="4" s="1"/>
  <c r="S207" i="4"/>
  <c r="V207" i="4" s="1"/>
  <c r="W207" i="4" s="1"/>
  <c r="S208" i="4"/>
  <c r="V208" i="4" s="1"/>
  <c r="W208" i="4" s="1"/>
  <c r="S209" i="4"/>
  <c r="V209" i="4" s="1"/>
  <c r="W209" i="4" s="1"/>
  <c r="S210" i="4"/>
  <c r="V210" i="4" s="1"/>
  <c r="W210" i="4" s="1"/>
  <c r="S211" i="4"/>
  <c r="V211" i="4" s="1"/>
  <c r="W211" i="4" s="1"/>
  <c r="S212" i="4"/>
  <c r="V212" i="4" s="1"/>
  <c r="W212" i="4" s="1"/>
  <c r="S213" i="4"/>
  <c r="V213" i="4" s="1"/>
  <c r="W213" i="4" s="1"/>
  <c r="S214" i="4"/>
  <c r="V214" i="4" s="1"/>
  <c r="W214" i="4" s="1"/>
  <c r="S215" i="4"/>
  <c r="V215" i="4" s="1"/>
  <c r="W215" i="4" s="1"/>
  <c r="S216" i="4"/>
  <c r="V216" i="4" s="1"/>
  <c r="W216" i="4" s="1"/>
  <c r="S217" i="4"/>
  <c r="V217" i="4" s="1"/>
  <c r="W217" i="4" s="1"/>
  <c r="S218" i="4"/>
  <c r="V218" i="4" s="1"/>
  <c r="W218" i="4" s="1"/>
  <c r="S219" i="4"/>
  <c r="V219" i="4" s="1"/>
  <c r="W219" i="4" s="1"/>
  <c r="S220" i="4"/>
  <c r="V220" i="4" s="1"/>
  <c r="W220" i="4" s="1"/>
  <c r="S221" i="4"/>
  <c r="V221" i="4" s="1"/>
  <c r="W221" i="4" s="1"/>
  <c r="S222" i="4"/>
  <c r="V222" i="4" s="1"/>
  <c r="W222" i="4" s="1"/>
  <c r="S223" i="4"/>
  <c r="V223" i="4" s="1"/>
  <c r="W223" i="4" s="1"/>
  <c r="S224" i="4"/>
  <c r="V224" i="4" s="1"/>
  <c r="W224" i="4" s="1"/>
  <c r="S225" i="4"/>
  <c r="V225" i="4" s="1"/>
  <c r="W225" i="4" s="1"/>
  <c r="S226" i="4"/>
  <c r="V226" i="4" s="1"/>
  <c r="W226" i="4" s="1"/>
  <c r="S227" i="4"/>
  <c r="V227" i="4" s="1"/>
  <c r="W227" i="4" s="1"/>
  <c r="S228" i="4"/>
  <c r="V228" i="4" s="1"/>
  <c r="W228" i="4" s="1"/>
  <c r="S229" i="4"/>
  <c r="V229" i="4" s="1"/>
  <c r="W229" i="4" s="1"/>
  <c r="S230" i="4"/>
  <c r="V230" i="4" s="1"/>
  <c r="W230" i="4" s="1"/>
  <c r="S231" i="4"/>
  <c r="V231" i="4" s="1"/>
  <c r="W231" i="4" s="1"/>
  <c r="S232" i="4"/>
  <c r="V232" i="4" s="1"/>
  <c r="W232" i="4" s="1"/>
  <c r="S233" i="4"/>
  <c r="V233" i="4" s="1"/>
  <c r="W233" i="4" s="1"/>
  <c r="S234" i="4"/>
  <c r="V234" i="4" s="1"/>
  <c r="W234" i="4" s="1"/>
  <c r="S235" i="4"/>
  <c r="V235" i="4" s="1"/>
  <c r="W235" i="4" s="1"/>
  <c r="S236" i="4"/>
  <c r="V236" i="4" s="1"/>
  <c r="W236" i="4" s="1"/>
  <c r="S237" i="4"/>
  <c r="V237" i="4" s="1"/>
  <c r="W237" i="4" s="1"/>
  <c r="S238" i="4"/>
  <c r="V238" i="4" s="1"/>
  <c r="W238" i="4" s="1"/>
  <c r="B56" i="4"/>
  <c r="Z54" i="4"/>
  <c r="Q43" i="4"/>
  <c r="R43" i="4" s="1"/>
  <c r="V43" i="4" s="1"/>
  <c r="W43" i="4" s="1"/>
  <c r="X43" i="4" s="1"/>
  <c r="G43" i="4" s="1"/>
  <c r="B9" i="4"/>
  <c r="H8" i="4" s="1"/>
  <c r="M8" i="4" s="1"/>
  <c r="AQ87" i="4"/>
  <c r="B10" i="4"/>
  <c r="H9" i="4" s="1"/>
  <c r="M9" i="4" s="1"/>
  <c r="AQ85" i="4"/>
  <c r="AA55" i="4"/>
  <c r="B58" i="4"/>
  <c r="AQ84" i="4"/>
  <c r="B59" i="4"/>
  <c r="B11" i="4"/>
  <c r="B12" i="4"/>
  <c r="B57" i="4"/>
  <c r="S50" i="4"/>
  <c r="S51" i="4" s="1"/>
  <c r="AS84" i="4"/>
  <c r="AS87" i="4"/>
  <c r="Z55" i="4"/>
  <c r="R85" i="4"/>
  <c r="V85" i="4" s="1"/>
  <c r="W85" i="4" s="1"/>
  <c r="R103" i="4"/>
  <c r="V103" i="4" s="1"/>
  <c r="R104" i="4"/>
  <c r="V104" i="4" s="1"/>
  <c r="R68" i="4"/>
  <c r="R70" i="4"/>
  <c r="V70" i="4" s="1"/>
  <c r="R69" i="4"/>
  <c r="R105" i="4"/>
  <c r="V105" i="4" s="1"/>
  <c r="Z10" i="4"/>
  <c r="Z9" i="4"/>
  <c r="AH8" i="4"/>
  <c r="AE30" i="4"/>
  <c r="AE31" i="4" s="1"/>
  <c r="AA69" i="4"/>
  <c r="Z68" i="4"/>
  <c r="AA68" i="4"/>
  <c r="AS82" i="4"/>
  <c r="AA59" i="4"/>
  <c r="J9" i="4"/>
  <c r="J10" i="4" s="1"/>
  <c r="P10" i="4" s="1"/>
  <c r="F20" i="4"/>
  <c r="H20" i="4" s="1"/>
  <c r="M20" i="4" s="1"/>
  <c r="AP83" i="4"/>
  <c r="AA11" i="4"/>
  <c r="AC20" i="4"/>
  <c r="AC21" i="4" s="1"/>
  <c r="AC22" i="4" s="1"/>
  <c r="AD22" i="4" s="1"/>
  <c r="AS85" i="4"/>
  <c r="Z56" i="4"/>
  <c r="Z7" i="4"/>
  <c r="AQ86" i="4"/>
  <c r="Z57" i="4"/>
  <c r="Z58" i="4"/>
  <c r="C29" i="4"/>
  <c r="AG9" i="4"/>
  <c r="AG10" i="4" s="1"/>
  <c r="AG11" i="4" s="1"/>
  <c r="AG12" i="4" s="1"/>
  <c r="AA10" i="4"/>
  <c r="AA9" i="4"/>
  <c r="AA8" i="4"/>
  <c r="AP8" i="4"/>
  <c r="C18" i="4"/>
  <c r="AA7" i="4"/>
  <c r="F10" i="4"/>
  <c r="G6" i="4"/>
  <c r="AE19" i="4"/>
  <c r="AP7" i="4"/>
  <c r="AQ7" i="4" s="1"/>
  <c r="AH7" i="4"/>
  <c r="AI7" i="4" s="1"/>
  <c r="AD7" i="4"/>
  <c r="AE7" i="4" s="1"/>
  <c r="AD56" i="4"/>
  <c r="AC57" i="4"/>
  <c r="Z61" i="4"/>
  <c r="AD55" i="4"/>
  <c r="AE55" i="4" s="1"/>
  <c r="AP10" i="4"/>
  <c r="AG21" i="4"/>
  <c r="AG22" i="4" s="1"/>
  <c r="AH22" i="4" s="1"/>
  <c r="AI19" i="4"/>
  <c r="AI20" i="4" s="1"/>
  <c r="D19" i="4"/>
  <c r="D20" i="4" s="1"/>
  <c r="D21" i="4" s="1"/>
  <c r="AD9" i="4"/>
  <c r="AD11" i="4"/>
  <c r="AP11" i="4"/>
  <c r="AP12" i="4"/>
  <c r="Q18" i="4"/>
  <c r="R18" i="4" s="1"/>
  <c r="V18" i="4" s="1"/>
  <c r="W18" i="4" s="1"/>
  <c r="X18" i="4" s="1"/>
  <c r="D31" i="4"/>
  <c r="H31" i="4"/>
  <c r="M31" i="4" s="1"/>
  <c r="F32" i="4"/>
  <c r="AU88" i="4"/>
  <c r="P31" i="4"/>
  <c r="J32" i="4"/>
  <c r="Q29" i="4"/>
  <c r="R29" i="4" s="1"/>
  <c r="V29" i="4" s="1"/>
  <c r="W29" i="4" s="1"/>
  <c r="X29" i="4" s="1"/>
  <c r="H30" i="4"/>
  <c r="M30" i="4" s="1"/>
  <c r="P30" i="4"/>
  <c r="AD69" i="4"/>
  <c r="AC70" i="4"/>
  <c r="AD68" i="4"/>
  <c r="AE68" i="4" s="1"/>
  <c r="Q19" i="4"/>
  <c r="R19" i="4" s="1"/>
  <c r="V19" i="4" s="1"/>
  <c r="W19" i="4" s="1"/>
  <c r="AP87" i="4"/>
  <c r="AD12" i="4"/>
  <c r="Q44" i="4"/>
  <c r="R44" i="4" s="1"/>
  <c r="V44" i="4" s="1"/>
  <c r="W44" i="4" s="1"/>
  <c r="AP86" i="4"/>
  <c r="R76" i="4"/>
  <c r="AQ83" i="4"/>
  <c r="AS86" i="4"/>
  <c r="Z69" i="4"/>
  <c r="AS83" i="4"/>
  <c r="AA36" i="4"/>
  <c r="Z36" i="4"/>
  <c r="R94" i="4"/>
  <c r="AC32" i="4"/>
  <c r="AC46" i="4"/>
  <c r="R106" i="4"/>
  <c r="AD10" i="4"/>
  <c r="AP9" i="4"/>
  <c r="AD44" i="4"/>
  <c r="AE44" i="4" s="1"/>
  <c r="AE45" i="4" s="1"/>
  <c r="AU81" i="4"/>
  <c r="AY82" i="4" s="1"/>
  <c r="AX82" i="4" s="1"/>
  <c r="R95" i="4"/>
  <c r="V95" i="4" s="1"/>
  <c r="W95" i="4" s="1"/>
  <c r="AD8" i="4"/>
  <c r="J45" i="4"/>
  <c r="AP82" i="4"/>
  <c r="AP85" i="4"/>
  <c r="J20" i="4"/>
  <c r="G50" i="3"/>
  <c r="K50" i="3"/>
  <c r="A48" i="3"/>
  <c r="K47" i="3"/>
  <c r="A51" i="3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G4" i="3"/>
  <c r="K89" i="3"/>
  <c r="O89" i="3" s="1"/>
  <c r="L89" i="3"/>
  <c r="U90" i="3"/>
  <c r="K87" i="3"/>
  <c r="O87" i="3" s="1"/>
  <c r="L87" i="3"/>
  <c r="K88" i="3"/>
  <c r="O88" i="3" s="1"/>
  <c r="L88" i="3"/>
  <c r="K59" i="3"/>
  <c r="O59" i="3" s="1"/>
  <c r="L59" i="3"/>
  <c r="I60" i="3"/>
  <c r="K60" i="3"/>
  <c r="O60" i="3" s="1"/>
  <c r="L60" i="3"/>
  <c r="I61" i="3"/>
  <c r="I62" i="3" s="1"/>
  <c r="K61" i="3"/>
  <c r="O61" i="3" s="1"/>
  <c r="L61" i="3"/>
  <c r="K62" i="3"/>
  <c r="O62" i="3" s="1"/>
  <c r="K63" i="3"/>
  <c r="O63" i="3" s="1"/>
  <c r="K64" i="3"/>
  <c r="O64" i="3" s="1"/>
  <c r="K65" i="3"/>
  <c r="O65" i="3" s="1"/>
  <c r="K66" i="3"/>
  <c r="O66" i="3" s="1"/>
  <c r="K67" i="3"/>
  <c r="O67" i="3" s="1"/>
  <c r="K68" i="3"/>
  <c r="O68" i="3" s="1"/>
  <c r="L68" i="3"/>
  <c r="I69" i="3"/>
  <c r="I70" i="3" s="1"/>
  <c r="K69" i="3"/>
  <c r="O69" i="3" s="1"/>
  <c r="L69" i="3"/>
  <c r="K70" i="3"/>
  <c r="O70" i="3" s="1"/>
  <c r="K71" i="3"/>
  <c r="O71" i="3" s="1"/>
  <c r="K72" i="3"/>
  <c r="O72" i="3" s="1"/>
  <c r="K73" i="3"/>
  <c r="O73" i="3" s="1"/>
  <c r="K74" i="3"/>
  <c r="O74" i="3" s="1"/>
  <c r="K75" i="3"/>
  <c r="O75" i="3" s="1"/>
  <c r="K76" i="3"/>
  <c r="O76" i="3" s="1"/>
  <c r="K77" i="3"/>
  <c r="O77" i="3" s="1"/>
  <c r="L77" i="3"/>
  <c r="I78" i="3"/>
  <c r="I79" i="3" s="1"/>
  <c r="K78" i="3"/>
  <c r="O78" i="3" s="1"/>
  <c r="L78" i="3"/>
  <c r="K79" i="3"/>
  <c r="O79" i="3" s="1"/>
  <c r="K80" i="3"/>
  <c r="O80" i="3" s="1"/>
  <c r="K81" i="3"/>
  <c r="O81" i="3" s="1"/>
  <c r="K82" i="3"/>
  <c r="O82" i="3" s="1"/>
  <c r="K83" i="3"/>
  <c r="O83" i="3" s="1"/>
  <c r="K84" i="3"/>
  <c r="O84" i="3" s="1"/>
  <c r="K85" i="3"/>
  <c r="O85" i="3" s="1"/>
  <c r="K86" i="3"/>
  <c r="O86" i="3" s="1"/>
  <c r="L86" i="3"/>
  <c r="T70" i="4" l="1"/>
  <c r="W70" i="4"/>
  <c r="T104" i="4"/>
  <c r="W104" i="4"/>
  <c r="T103" i="4"/>
  <c r="W103" i="4"/>
  <c r="T105" i="4"/>
  <c r="W105" i="4"/>
  <c r="G175" i="4"/>
  <c r="X176" i="4"/>
  <c r="E174" i="4"/>
  <c r="F174" i="4"/>
  <c r="Q109" i="4"/>
  <c r="R109" i="4" s="1"/>
  <c r="V109" i="4" s="1"/>
  <c r="T108" i="4"/>
  <c r="N110" i="4"/>
  <c r="T43" i="4"/>
  <c r="O110" i="4"/>
  <c r="T236" i="4"/>
  <c r="T230" i="4"/>
  <c r="T224" i="4"/>
  <c r="T218" i="4"/>
  <c r="T212" i="4"/>
  <c r="T206" i="4"/>
  <c r="T223" i="4"/>
  <c r="T205" i="4"/>
  <c r="T235" i="4"/>
  <c r="T229" i="4"/>
  <c r="T217" i="4"/>
  <c r="T211" i="4"/>
  <c r="T234" i="4"/>
  <c r="T228" i="4"/>
  <c r="T222" i="4"/>
  <c r="T216" i="4"/>
  <c r="T210" i="4"/>
  <c r="T204" i="4"/>
  <c r="T238" i="4"/>
  <c r="T233" i="4"/>
  <c r="T227" i="4"/>
  <c r="T221" i="4"/>
  <c r="T215" i="4"/>
  <c r="T209" i="4"/>
  <c r="T203" i="4"/>
  <c r="T232" i="4"/>
  <c r="T226" i="4"/>
  <c r="T220" i="4"/>
  <c r="T214" i="4"/>
  <c r="T208" i="4"/>
  <c r="X201" i="4"/>
  <c r="T201" i="4"/>
  <c r="T237" i="4"/>
  <c r="T231" i="4"/>
  <c r="T225" i="4"/>
  <c r="T219" i="4"/>
  <c r="T213" i="4"/>
  <c r="T207" i="4"/>
  <c r="T202" i="4"/>
  <c r="X44" i="4"/>
  <c r="AE56" i="4"/>
  <c r="H10" i="4"/>
  <c r="R71" i="4"/>
  <c r="V71" i="4" s="1"/>
  <c r="V94" i="4"/>
  <c r="Q7" i="4"/>
  <c r="R7" i="4" s="1"/>
  <c r="V7" i="4" s="1"/>
  <c r="G44" i="4"/>
  <c r="AC23" i="4"/>
  <c r="AD23" i="4" s="1"/>
  <c r="AE8" i="4"/>
  <c r="AI8" i="4"/>
  <c r="AD21" i="4"/>
  <c r="AG13" i="4"/>
  <c r="AH13" i="4" s="1"/>
  <c r="AH12" i="4"/>
  <c r="V69" i="4"/>
  <c r="AH9" i="4"/>
  <c r="AQ8" i="4"/>
  <c r="AQ9" i="4" s="1"/>
  <c r="AQ10" i="4" s="1"/>
  <c r="AQ11" i="4" s="1"/>
  <c r="AQ12" i="4" s="1"/>
  <c r="AQ13" i="4" s="1"/>
  <c r="V106" i="4"/>
  <c r="P9" i="4"/>
  <c r="Q9" i="4" s="1"/>
  <c r="R9" i="4" s="1"/>
  <c r="V9" i="4" s="1"/>
  <c r="W9" i="4" s="1"/>
  <c r="J11" i="4"/>
  <c r="J12" i="4" s="1"/>
  <c r="F21" i="4"/>
  <c r="AD20" i="4"/>
  <c r="AE20" i="4" s="1"/>
  <c r="V68" i="4"/>
  <c r="V76" i="4"/>
  <c r="T19" i="4"/>
  <c r="R77" i="4"/>
  <c r="V77" i="4" s="1"/>
  <c r="Q8" i="4"/>
  <c r="R8" i="4" s="1"/>
  <c r="V8" i="4" s="1"/>
  <c r="W8" i="4" s="1"/>
  <c r="M10" i="4"/>
  <c r="F11" i="4"/>
  <c r="H11" i="4" s="1"/>
  <c r="AK7" i="4"/>
  <c r="AL7" i="4" s="1"/>
  <c r="AM7" i="4" s="1"/>
  <c r="AH11" i="4"/>
  <c r="AG23" i="4"/>
  <c r="AG24" i="4" s="1"/>
  <c r="AH24" i="4" s="1"/>
  <c r="AH10" i="4"/>
  <c r="AE9" i="4"/>
  <c r="AE10" i="4" s="1"/>
  <c r="AE11" i="4" s="1"/>
  <c r="AE12" i="4" s="1"/>
  <c r="AE13" i="4" s="1"/>
  <c r="AD57" i="4"/>
  <c r="AE57" i="4" s="1"/>
  <c r="AC58" i="4"/>
  <c r="AH21" i="4"/>
  <c r="AI21" i="4" s="1"/>
  <c r="AI22" i="4" s="1"/>
  <c r="AU82" i="4"/>
  <c r="AY83" i="4" s="1"/>
  <c r="AX83" i="4" s="1"/>
  <c r="T85" i="4"/>
  <c r="AC71" i="4"/>
  <c r="AD70" i="4"/>
  <c r="T29" i="4"/>
  <c r="R78" i="4"/>
  <c r="F33" i="4"/>
  <c r="H32" i="4"/>
  <c r="M32" i="4" s="1"/>
  <c r="T95" i="4"/>
  <c r="AK8" i="4"/>
  <c r="AL8" i="4" s="1"/>
  <c r="AE69" i="4"/>
  <c r="D22" i="4"/>
  <c r="J33" i="4"/>
  <c r="P32" i="4"/>
  <c r="P45" i="4"/>
  <c r="Q45" i="4" s="1"/>
  <c r="R45" i="4" s="1"/>
  <c r="V45" i="4" s="1"/>
  <c r="J46" i="4"/>
  <c r="Q30" i="4"/>
  <c r="R30" i="4" s="1"/>
  <c r="V30" i="4" s="1"/>
  <c r="W30" i="4" s="1"/>
  <c r="X30" i="4" s="1"/>
  <c r="AK9" i="4"/>
  <c r="AL9" i="4" s="1"/>
  <c r="AD32" i="4"/>
  <c r="AE32" i="4" s="1"/>
  <c r="AC33" i="4"/>
  <c r="R86" i="4"/>
  <c r="V86" i="4" s="1"/>
  <c r="W86" i="4" s="1"/>
  <c r="AL78" i="4"/>
  <c r="T44" i="4"/>
  <c r="C30" i="4"/>
  <c r="Z70" i="4"/>
  <c r="AA70" i="4"/>
  <c r="AD46" i="4"/>
  <c r="AE46" i="4" s="1"/>
  <c r="AC47" i="4"/>
  <c r="Q31" i="4"/>
  <c r="R31" i="4" s="1"/>
  <c r="V31" i="4" s="1"/>
  <c r="W31" i="4" s="1"/>
  <c r="R87" i="4"/>
  <c r="V87" i="4" s="1"/>
  <c r="W87" i="4" s="1"/>
  <c r="C19" i="4"/>
  <c r="X19" i="4"/>
  <c r="D32" i="4"/>
  <c r="P20" i="4"/>
  <c r="Q20" i="4" s="1"/>
  <c r="R20" i="4" s="1"/>
  <c r="V20" i="4" s="1"/>
  <c r="J21" i="4"/>
  <c r="T18" i="4"/>
  <c r="M77" i="3"/>
  <c r="N77" i="3" s="1"/>
  <c r="Q77" i="3" s="1"/>
  <c r="P77" i="3" s="1"/>
  <c r="M86" i="3"/>
  <c r="N86" i="3" s="1"/>
  <c r="Q86" i="3" s="1"/>
  <c r="P86" i="3" s="1"/>
  <c r="M88" i="3"/>
  <c r="N88" i="3" s="1"/>
  <c r="M87" i="3"/>
  <c r="N87" i="3" s="1"/>
  <c r="M69" i="3"/>
  <c r="N69" i="3" s="1"/>
  <c r="Q69" i="3" s="1"/>
  <c r="P69" i="3" s="1"/>
  <c r="M89" i="3"/>
  <c r="N89" i="3" s="1"/>
  <c r="M68" i="3"/>
  <c r="N68" i="3" s="1"/>
  <c r="Q68" i="3" s="1"/>
  <c r="P68" i="3" s="1"/>
  <c r="G6" i="3"/>
  <c r="M78" i="3"/>
  <c r="N78" i="3" s="1"/>
  <c r="Q78" i="3" s="1"/>
  <c r="P78" i="3" s="1"/>
  <c r="M61" i="3"/>
  <c r="N61" i="3" s="1"/>
  <c r="Q61" i="3" s="1"/>
  <c r="P61" i="3" s="1"/>
  <c r="M60" i="3"/>
  <c r="N60" i="3" s="1"/>
  <c r="Q60" i="3" s="1"/>
  <c r="P60" i="3" s="1"/>
  <c r="M59" i="3"/>
  <c r="N59" i="3" s="1"/>
  <c r="Q59" i="3" s="1"/>
  <c r="R59" i="3" s="1"/>
  <c r="T59" i="3"/>
  <c r="U59" i="3"/>
  <c r="L70" i="3"/>
  <c r="M70" i="3" s="1"/>
  <c r="N70" i="3" s="1"/>
  <c r="Q70" i="3" s="1"/>
  <c r="I71" i="3"/>
  <c r="I63" i="3"/>
  <c r="L62" i="3"/>
  <c r="M62" i="3" s="1"/>
  <c r="N62" i="3" s="1"/>
  <c r="Q62" i="3" s="1"/>
  <c r="I80" i="3"/>
  <c r="L79" i="3"/>
  <c r="M79" i="3" s="1"/>
  <c r="N79" i="3" s="1"/>
  <c r="Q79" i="3" s="1"/>
  <c r="E18" i="3"/>
  <c r="E19" i="3" s="1"/>
  <c r="E20" i="3" s="1"/>
  <c r="E21" i="3" s="1"/>
  <c r="E22" i="3" s="1"/>
  <c r="E23" i="3" s="1"/>
  <c r="E24" i="3" s="1"/>
  <c r="E25" i="3" s="1"/>
  <c r="D18" i="3"/>
  <c r="T69" i="4" l="1"/>
  <c r="W69" i="4"/>
  <c r="T109" i="4"/>
  <c r="W109" i="4"/>
  <c r="T71" i="4"/>
  <c r="W71" i="4"/>
  <c r="T76" i="4"/>
  <c r="W76" i="4"/>
  <c r="T94" i="4"/>
  <c r="W94" i="4"/>
  <c r="T77" i="4"/>
  <c r="W77" i="4"/>
  <c r="T106" i="4"/>
  <c r="W106" i="4"/>
  <c r="G176" i="4"/>
  <c r="X177" i="4"/>
  <c r="E175" i="4"/>
  <c r="F175" i="4"/>
  <c r="Q110" i="4"/>
  <c r="R110" i="4" s="1"/>
  <c r="V110" i="4" s="1"/>
  <c r="W110" i="4" s="1"/>
  <c r="T110" i="4"/>
  <c r="O111" i="4"/>
  <c r="N111" i="4"/>
  <c r="G201" i="4"/>
  <c r="F201" i="4" s="1"/>
  <c r="X202" i="4"/>
  <c r="G202" i="4" s="1"/>
  <c r="F202" i="4" s="1"/>
  <c r="AI9" i="4"/>
  <c r="P11" i="4"/>
  <c r="W7" i="4"/>
  <c r="X7" i="4" s="1"/>
  <c r="G7" i="4" s="1"/>
  <c r="T7" i="4"/>
  <c r="AS7" i="4" s="1"/>
  <c r="AT7" i="4" s="1"/>
  <c r="AU7" i="4" s="1"/>
  <c r="AC24" i="4"/>
  <c r="AD24" i="4" s="1"/>
  <c r="AE21" i="4"/>
  <c r="AE22" i="4" s="1"/>
  <c r="AE23" i="4" s="1"/>
  <c r="T68" i="4"/>
  <c r="V78" i="4"/>
  <c r="H21" i="4"/>
  <c r="M21" i="4" s="1"/>
  <c r="F22" i="4"/>
  <c r="AI10" i="4"/>
  <c r="AI11" i="4" s="1"/>
  <c r="AI12" i="4" s="1"/>
  <c r="AI13" i="4" s="1"/>
  <c r="M11" i="4"/>
  <c r="F12" i="4"/>
  <c r="H12" i="4" s="1"/>
  <c r="Q10" i="4"/>
  <c r="R10" i="4" s="1"/>
  <c r="V10" i="4" s="1"/>
  <c r="W10" i="4" s="1"/>
  <c r="P12" i="4"/>
  <c r="J13" i="4"/>
  <c r="P13" i="4" s="1"/>
  <c r="AM8" i="4"/>
  <c r="AM9" i="4" s="1"/>
  <c r="T9" i="4"/>
  <c r="T8" i="4"/>
  <c r="T31" i="4"/>
  <c r="AC59" i="4"/>
  <c r="AD58" i="4"/>
  <c r="AE58" i="4" s="1"/>
  <c r="AH23" i="4"/>
  <c r="AI23" i="4" s="1"/>
  <c r="AI24" i="4" s="1"/>
  <c r="X31" i="4"/>
  <c r="C32" i="4" s="1"/>
  <c r="AL79" i="4"/>
  <c r="C31" i="4"/>
  <c r="AU83" i="4"/>
  <c r="AY84" i="4" s="1"/>
  <c r="AX84" i="4" s="1"/>
  <c r="T30" i="4"/>
  <c r="AE70" i="4"/>
  <c r="AK10" i="4"/>
  <c r="AL10" i="4" s="1"/>
  <c r="J47" i="4"/>
  <c r="P46" i="4"/>
  <c r="Q46" i="4" s="1"/>
  <c r="R46" i="4" s="1"/>
  <c r="V46" i="4" s="1"/>
  <c r="J34" i="4"/>
  <c r="P33" i="4"/>
  <c r="H33" i="4"/>
  <c r="M33" i="4" s="1"/>
  <c r="F34" i="4"/>
  <c r="R72" i="4"/>
  <c r="AC48" i="4"/>
  <c r="AD47" i="4"/>
  <c r="AE47" i="4" s="1"/>
  <c r="AC72" i="4"/>
  <c r="AD71" i="4"/>
  <c r="Q32" i="4"/>
  <c r="R32" i="4" s="1"/>
  <c r="V32" i="4" s="1"/>
  <c r="W32" i="4" s="1"/>
  <c r="W45" i="4"/>
  <c r="X45" i="4" s="1"/>
  <c r="T45" i="4"/>
  <c r="P21" i="4"/>
  <c r="J22" i="4"/>
  <c r="W20" i="4"/>
  <c r="X20" i="4" s="1"/>
  <c r="T20" i="4"/>
  <c r="T86" i="4"/>
  <c r="AC34" i="4"/>
  <c r="AD33" i="4"/>
  <c r="AE33" i="4" s="1"/>
  <c r="R79" i="4"/>
  <c r="V79" i="4" s="1"/>
  <c r="W79" i="4" s="1"/>
  <c r="D23" i="4"/>
  <c r="R96" i="4"/>
  <c r="V96" i="4" s="1"/>
  <c r="W96" i="4" s="1"/>
  <c r="C20" i="4"/>
  <c r="AA71" i="4"/>
  <c r="Z71" i="4"/>
  <c r="D33" i="4"/>
  <c r="T87" i="4"/>
  <c r="R88" i="4"/>
  <c r="U60" i="3"/>
  <c r="T60" i="3"/>
  <c r="T61" i="3"/>
  <c r="U61" i="3"/>
  <c r="R61" i="3"/>
  <c r="R60" i="3"/>
  <c r="P59" i="3"/>
  <c r="Q87" i="3"/>
  <c r="L80" i="3"/>
  <c r="M80" i="3" s="1"/>
  <c r="N80" i="3" s="1"/>
  <c r="Q80" i="3" s="1"/>
  <c r="I81" i="3"/>
  <c r="L63" i="3"/>
  <c r="M63" i="3" s="1"/>
  <c r="N63" i="3" s="1"/>
  <c r="Q63" i="3" s="1"/>
  <c r="I64" i="3"/>
  <c r="P70" i="3"/>
  <c r="P62" i="3"/>
  <c r="R62" i="3"/>
  <c r="P79" i="3"/>
  <c r="I72" i="3"/>
  <c r="L71" i="3"/>
  <c r="M71" i="3" s="1"/>
  <c r="N71" i="3" s="1"/>
  <c r="Q71" i="3" s="1"/>
  <c r="C18" i="3"/>
  <c r="D19" i="3"/>
  <c r="AA19" i="3"/>
  <c r="AA20" i="3" s="1"/>
  <c r="AB18" i="3"/>
  <c r="AC18" i="3" s="1"/>
  <c r="H18" i="3"/>
  <c r="T18" i="3"/>
  <c r="H7" i="3"/>
  <c r="U57" i="3"/>
  <c r="U58" i="3"/>
  <c r="T58" i="3"/>
  <c r="T57" i="3"/>
  <c r="U56" i="3"/>
  <c r="T56" i="3"/>
  <c r="U55" i="3"/>
  <c r="T55" i="3"/>
  <c r="U54" i="3"/>
  <c r="T54" i="3"/>
  <c r="K54" i="3"/>
  <c r="O54" i="3" s="1"/>
  <c r="U53" i="3"/>
  <c r="T53" i="3"/>
  <c r="K53" i="3"/>
  <c r="O53" i="3" s="1"/>
  <c r="U52" i="3"/>
  <c r="T52" i="3"/>
  <c r="K52" i="3"/>
  <c r="O52" i="3" s="1"/>
  <c r="W51" i="3"/>
  <c r="W52" i="3" s="1"/>
  <c r="U51" i="3"/>
  <c r="T51" i="3"/>
  <c r="I51" i="3"/>
  <c r="L51" i="3" s="1"/>
  <c r="K51" i="3"/>
  <c r="O51" i="3" s="1"/>
  <c r="X50" i="3"/>
  <c r="Y50" i="3" s="1"/>
  <c r="U50" i="3"/>
  <c r="T50" i="3"/>
  <c r="L50" i="3"/>
  <c r="T78" i="4" l="1"/>
  <c r="W78" i="4"/>
  <c r="G177" i="4"/>
  <c r="X178" i="4"/>
  <c r="F176" i="4"/>
  <c r="E176" i="4"/>
  <c r="Q111" i="4"/>
  <c r="R111" i="4" s="1"/>
  <c r="V111" i="4" s="1"/>
  <c r="W111" i="4" s="1"/>
  <c r="N112" i="4"/>
  <c r="O112" i="4"/>
  <c r="X203" i="4"/>
  <c r="AE24" i="4"/>
  <c r="E201" i="4"/>
  <c r="X8" i="4"/>
  <c r="X9" i="4" s="1"/>
  <c r="G9" i="4" s="1"/>
  <c r="V88" i="4"/>
  <c r="G45" i="4"/>
  <c r="Q21" i="4"/>
  <c r="R21" i="4" s="1"/>
  <c r="V21" i="4" s="1"/>
  <c r="W21" i="4" s="1"/>
  <c r="X21" i="4" s="1"/>
  <c r="V72" i="4"/>
  <c r="W72" i="4" s="1"/>
  <c r="AE71" i="4"/>
  <c r="H22" i="4"/>
  <c r="M22" i="4" s="1"/>
  <c r="F23" i="4"/>
  <c r="T10" i="4"/>
  <c r="M12" i="4"/>
  <c r="F13" i="4"/>
  <c r="H13" i="4" s="1"/>
  <c r="Q11" i="4"/>
  <c r="R11" i="4" s="1"/>
  <c r="V11" i="4" s="1"/>
  <c r="W11" i="4" s="1"/>
  <c r="AD59" i="4"/>
  <c r="AE59" i="4" s="1"/>
  <c r="AC60" i="4"/>
  <c r="AU84" i="4"/>
  <c r="AY85" i="4" s="1"/>
  <c r="AX85" i="4" s="1"/>
  <c r="C21" i="4"/>
  <c r="AK11" i="4"/>
  <c r="AL11" i="4" s="1"/>
  <c r="AA72" i="4"/>
  <c r="Z72" i="4"/>
  <c r="AS8" i="4"/>
  <c r="AT8" i="4" s="1"/>
  <c r="AU8" i="4" s="1"/>
  <c r="Q33" i="4"/>
  <c r="R33" i="4" s="1"/>
  <c r="V33" i="4" s="1"/>
  <c r="W33" i="4" s="1"/>
  <c r="AD34" i="4"/>
  <c r="AE34" i="4" s="1"/>
  <c r="AC35" i="4"/>
  <c r="R80" i="4"/>
  <c r="H34" i="4"/>
  <c r="M34" i="4" s="1"/>
  <c r="F35" i="4"/>
  <c r="P22" i="4"/>
  <c r="J23" i="4"/>
  <c r="AS9" i="4"/>
  <c r="AT9" i="4" s="1"/>
  <c r="AD72" i="4"/>
  <c r="AC73" i="4"/>
  <c r="W46" i="4"/>
  <c r="X46" i="4" s="1"/>
  <c r="T46" i="4"/>
  <c r="T32" i="4"/>
  <c r="R97" i="4"/>
  <c r="R89" i="4"/>
  <c r="V89" i="4" s="1"/>
  <c r="W89" i="4" s="1"/>
  <c r="T79" i="4"/>
  <c r="AD48" i="4"/>
  <c r="AE48" i="4" s="1"/>
  <c r="AC49" i="4"/>
  <c r="R73" i="4"/>
  <c r="D34" i="4"/>
  <c r="P34" i="4"/>
  <c r="J35" i="4"/>
  <c r="P47" i="4"/>
  <c r="Q47" i="4" s="1"/>
  <c r="R47" i="4" s="1"/>
  <c r="V47" i="4" s="1"/>
  <c r="J48" i="4"/>
  <c r="T96" i="4"/>
  <c r="AM10" i="4"/>
  <c r="D24" i="4"/>
  <c r="AL80" i="4"/>
  <c r="X32" i="4"/>
  <c r="C33" i="4" s="1"/>
  <c r="I52" i="3"/>
  <c r="L52" i="3" s="1"/>
  <c r="I53" i="3"/>
  <c r="T62" i="3"/>
  <c r="U62" i="3"/>
  <c r="Q88" i="3"/>
  <c r="P87" i="3"/>
  <c r="P71" i="3"/>
  <c r="L64" i="3"/>
  <c r="M64" i="3" s="1"/>
  <c r="N64" i="3" s="1"/>
  <c r="Q64" i="3" s="1"/>
  <c r="I65" i="3"/>
  <c r="L72" i="3"/>
  <c r="M72" i="3" s="1"/>
  <c r="N72" i="3" s="1"/>
  <c r="Q72" i="3" s="1"/>
  <c r="I73" i="3"/>
  <c r="R63" i="3"/>
  <c r="P63" i="3"/>
  <c r="I82" i="3"/>
  <c r="L81" i="3"/>
  <c r="M81" i="3" s="1"/>
  <c r="N81" i="3" s="1"/>
  <c r="Q81" i="3" s="1"/>
  <c r="P80" i="3"/>
  <c r="D20" i="3"/>
  <c r="AA21" i="3"/>
  <c r="AB20" i="3"/>
  <c r="AB19" i="3"/>
  <c r="AC19" i="3" s="1"/>
  <c r="AC20" i="3" s="1"/>
  <c r="M50" i="3"/>
  <c r="N50" i="3" s="1"/>
  <c r="R50" i="3" s="1"/>
  <c r="S50" i="3" s="1"/>
  <c r="K55" i="3"/>
  <c r="O55" i="3" s="1"/>
  <c r="M51" i="3"/>
  <c r="N51" i="3" s="1"/>
  <c r="Q51" i="3" s="1"/>
  <c r="R51" i="3" s="1"/>
  <c r="W53" i="3"/>
  <c r="X52" i="3"/>
  <c r="M52" i="3"/>
  <c r="N52" i="3" s="1"/>
  <c r="Q52" i="3" s="1"/>
  <c r="R52" i="3" s="1"/>
  <c r="X51" i="3"/>
  <c r="Y51" i="3" s="1"/>
  <c r="O62" i="2"/>
  <c r="O59" i="2"/>
  <c r="O56" i="2"/>
  <c r="O53" i="2"/>
  <c r="O50" i="2"/>
  <c r="Q50" i="2"/>
  <c r="W53" i="2"/>
  <c r="P53" i="2"/>
  <c r="H6" i="2"/>
  <c r="R50" i="2"/>
  <c r="L53" i="2"/>
  <c r="L56" i="2" s="1"/>
  <c r="L59" i="2" s="1"/>
  <c r="L62" i="2" s="1"/>
  <c r="D62" i="2"/>
  <c r="H62" i="2" s="1"/>
  <c r="V62" i="2"/>
  <c r="I62" i="2"/>
  <c r="V59" i="2"/>
  <c r="I59" i="2"/>
  <c r="H59" i="2"/>
  <c r="D56" i="2"/>
  <c r="D53" i="2"/>
  <c r="H53" i="2" s="1"/>
  <c r="V56" i="2"/>
  <c r="I56" i="2"/>
  <c r="H56" i="2"/>
  <c r="V53" i="2"/>
  <c r="I53" i="2"/>
  <c r="D50" i="2"/>
  <c r="V50" i="2"/>
  <c r="I50" i="2"/>
  <c r="H50" i="2"/>
  <c r="AB7" i="3"/>
  <c r="T88" i="4" l="1"/>
  <c r="W88" i="4"/>
  <c r="T111" i="4"/>
  <c r="G178" i="4"/>
  <c r="X179" i="4"/>
  <c r="E177" i="4"/>
  <c r="F177" i="4"/>
  <c r="O113" i="4"/>
  <c r="N113" i="4"/>
  <c r="Q113" i="4" s="1"/>
  <c r="R113" i="4" s="1"/>
  <c r="V113" i="4" s="1"/>
  <c r="W113" i="4" s="1"/>
  <c r="Q112" i="4"/>
  <c r="R112" i="4" s="1"/>
  <c r="V112" i="4" s="1"/>
  <c r="W112" i="4" s="1"/>
  <c r="G203" i="4"/>
  <c r="F203" i="4" s="1"/>
  <c r="X204" i="4"/>
  <c r="AE72" i="4"/>
  <c r="G8" i="4"/>
  <c r="E202" i="4"/>
  <c r="Q22" i="4"/>
  <c r="R22" i="4" s="1"/>
  <c r="V22" i="4" s="1"/>
  <c r="T22" i="4" s="1"/>
  <c r="T72" i="4"/>
  <c r="R75" i="4"/>
  <c r="V97" i="4"/>
  <c r="G46" i="4"/>
  <c r="T21" i="4"/>
  <c r="M13" i="4"/>
  <c r="Q13" i="4" s="1"/>
  <c r="R13" i="4" s="1"/>
  <c r="V13" i="4" s="1"/>
  <c r="W13" i="4" s="1"/>
  <c r="V80" i="4"/>
  <c r="H23" i="4"/>
  <c r="M23" i="4" s="1"/>
  <c r="F24" i="4"/>
  <c r="H24" i="4" s="1"/>
  <c r="M24" i="4" s="1"/>
  <c r="V73" i="4"/>
  <c r="W73" i="4" s="1"/>
  <c r="X10" i="4"/>
  <c r="G10" i="4" s="1"/>
  <c r="T33" i="4"/>
  <c r="T11" i="4"/>
  <c r="Q12" i="4"/>
  <c r="R12" i="4" s="1"/>
  <c r="V12" i="4" s="1"/>
  <c r="W12" i="4" s="1"/>
  <c r="AD60" i="4"/>
  <c r="AE60" i="4" s="1"/>
  <c r="AC61" i="4"/>
  <c r="AC62" i="4" s="1"/>
  <c r="AU9" i="4"/>
  <c r="C22" i="4"/>
  <c r="AU85" i="4"/>
  <c r="AY86" i="4" s="1"/>
  <c r="AX86" i="4" s="1"/>
  <c r="W47" i="4"/>
  <c r="X47" i="4" s="1"/>
  <c r="T47" i="4"/>
  <c r="J36" i="4"/>
  <c r="P36" i="4" s="1"/>
  <c r="P35" i="4"/>
  <c r="AD73" i="4"/>
  <c r="AE73" i="4" s="1"/>
  <c r="AC74" i="4"/>
  <c r="AC75" i="4" s="1"/>
  <c r="Q34" i="4"/>
  <c r="R34" i="4" s="1"/>
  <c r="V34" i="4" s="1"/>
  <c r="W34" i="4" s="1"/>
  <c r="AC36" i="4"/>
  <c r="AC37" i="4" s="1"/>
  <c r="AD35" i="4"/>
  <c r="AE35" i="4" s="1"/>
  <c r="D35" i="4"/>
  <c r="X33" i="4"/>
  <c r="C34" i="4" s="1"/>
  <c r="AL81" i="4"/>
  <c r="J49" i="4"/>
  <c r="P48" i="4"/>
  <c r="Q48" i="4" s="1"/>
  <c r="R48" i="4" s="1"/>
  <c r="V48" i="4" s="1"/>
  <c r="R81" i="4"/>
  <c r="V81" i="4" s="1"/>
  <c r="W81" i="4" s="1"/>
  <c r="AK12" i="4"/>
  <c r="AL12" i="4" s="1"/>
  <c r="AS10" i="4"/>
  <c r="AT10" i="4" s="1"/>
  <c r="R74" i="4"/>
  <c r="D25" i="4"/>
  <c r="R90" i="4"/>
  <c r="V90" i="4" s="1"/>
  <c r="W90" i="4" s="1"/>
  <c r="R98" i="4"/>
  <c r="AA73" i="4"/>
  <c r="Z73" i="4"/>
  <c r="AD49" i="4"/>
  <c r="AE49" i="4" s="1"/>
  <c r="AC50" i="4"/>
  <c r="AC51" i="4" s="1"/>
  <c r="AM11" i="4"/>
  <c r="T89" i="4"/>
  <c r="P23" i="4"/>
  <c r="J24" i="4"/>
  <c r="P24" i="4" s="1"/>
  <c r="H35" i="4"/>
  <c r="M35" i="4" s="1"/>
  <c r="F36" i="4"/>
  <c r="H36" i="4" s="1"/>
  <c r="M36" i="4" s="1"/>
  <c r="L53" i="3"/>
  <c r="M53" i="3" s="1"/>
  <c r="N53" i="3" s="1"/>
  <c r="Q53" i="3" s="1"/>
  <c r="R53" i="3" s="1"/>
  <c r="I54" i="3"/>
  <c r="Y52" i="3"/>
  <c r="T63" i="3"/>
  <c r="U63" i="3"/>
  <c r="P88" i="3"/>
  <c r="Q89" i="3"/>
  <c r="I83" i="3"/>
  <c r="L82" i="3"/>
  <c r="M82" i="3" s="1"/>
  <c r="N82" i="3" s="1"/>
  <c r="Q82" i="3" s="1"/>
  <c r="L73" i="3"/>
  <c r="M73" i="3" s="1"/>
  <c r="N73" i="3" s="1"/>
  <c r="Q73" i="3" s="1"/>
  <c r="I74" i="3"/>
  <c r="I66" i="3"/>
  <c r="L65" i="3"/>
  <c r="M65" i="3" s="1"/>
  <c r="N65" i="3" s="1"/>
  <c r="Q65" i="3" s="1"/>
  <c r="P81" i="3"/>
  <c r="P72" i="3"/>
  <c r="R64" i="3"/>
  <c r="P64" i="3"/>
  <c r="D21" i="3"/>
  <c r="AA22" i="3"/>
  <c r="AB21" i="3"/>
  <c r="AC21" i="3" s="1"/>
  <c r="P52" i="3"/>
  <c r="K56" i="3"/>
  <c r="O56" i="3" s="1"/>
  <c r="X53" i="3"/>
  <c r="W54" i="3"/>
  <c r="P51" i="3"/>
  <c r="S51" i="3"/>
  <c r="P50" i="3"/>
  <c r="W62" i="2"/>
  <c r="J62" i="2"/>
  <c r="K62" i="2" s="1"/>
  <c r="M62" i="2" s="1"/>
  <c r="W59" i="2"/>
  <c r="J59" i="2"/>
  <c r="K59" i="2" s="1"/>
  <c r="M59" i="2" s="1"/>
  <c r="W56" i="2"/>
  <c r="J56" i="2"/>
  <c r="K56" i="2" s="1"/>
  <c r="M56" i="2" s="1"/>
  <c r="J53" i="2"/>
  <c r="K53" i="2" s="1"/>
  <c r="M53" i="2" s="1"/>
  <c r="W50" i="2"/>
  <c r="J50" i="2"/>
  <c r="K50" i="2" s="1"/>
  <c r="M50" i="2" s="1"/>
  <c r="D29" i="3"/>
  <c r="D30" i="3" s="1"/>
  <c r="E29" i="3"/>
  <c r="E30" i="3" s="1"/>
  <c r="E31" i="3" s="1"/>
  <c r="E32" i="3" s="1"/>
  <c r="AF70" i="3"/>
  <c r="AQ64" i="3"/>
  <c r="AS64" i="3"/>
  <c r="AR64" i="3" s="1"/>
  <c r="AO64" i="3" s="1"/>
  <c r="AP65" i="3"/>
  <c r="AJ64" i="3"/>
  <c r="AJ63" i="3"/>
  <c r="T41" i="3"/>
  <c r="U41" i="3"/>
  <c r="T42" i="3"/>
  <c r="U42" i="3"/>
  <c r="T43" i="3"/>
  <c r="U43" i="3"/>
  <c r="T44" i="3"/>
  <c r="U44" i="3"/>
  <c r="T31" i="3"/>
  <c r="U31" i="3"/>
  <c r="T32" i="3"/>
  <c r="U32" i="3"/>
  <c r="T33" i="3"/>
  <c r="U33" i="3"/>
  <c r="T34" i="3"/>
  <c r="U34" i="3"/>
  <c r="A37" i="3"/>
  <c r="U36" i="3" s="1"/>
  <c r="A36" i="3"/>
  <c r="T35" i="3" s="1"/>
  <c r="T47" i="3"/>
  <c r="U47" i="3"/>
  <c r="A47" i="3"/>
  <c r="U46" i="3" s="1"/>
  <c r="A46" i="3"/>
  <c r="T45" i="3" s="1"/>
  <c r="T80" i="4" l="1"/>
  <c r="W80" i="4"/>
  <c r="T97" i="4"/>
  <c r="W97" i="4"/>
  <c r="G179" i="4"/>
  <c r="X180" i="4"/>
  <c r="E178" i="4"/>
  <c r="F178" i="4"/>
  <c r="T112" i="4"/>
  <c r="T113" i="4"/>
  <c r="N114" i="4"/>
  <c r="O114" i="4"/>
  <c r="G204" i="4"/>
  <c r="F204" i="4" s="1"/>
  <c r="X205" i="4"/>
  <c r="E203" i="4"/>
  <c r="W22" i="4"/>
  <c r="X22" i="4" s="1"/>
  <c r="C23" i="4" s="1"/>
  <c r="T73" i="4"/>
  <c r="V98" i="4"/>
  <c r="V74" i="4"/>
  <c r="G47" i="4"/>
  <c r="AK13" i="4"/>
  <c r="AL13" i="4" s="1"/>
  <c r="X11" i="4"/>
  <c r="G11" i="4" s="1"/>
  <c r="Q24" i="4"/>
  <c r="R24" i="4" s="1"/>
  <c r="V24" i="4" s="1"/>
  <c r="W24" i="4" s="1"/>
  <c r="Q23" i="4"/>
  <c r="R23" i="4" s="1"/>
  <c r="V23" i="4" s="1"/>
  <c r="W23" i="4" s="1"/>
  <c r="T12" i="4"/>
  <c r="T13" i="4"/>
  <c r="AU10" i="4"/>
  <c r="AS11" i="4"/>
  <c r="AT11" i="4" s="1"/>
  <c r="AU86" i="4"/>
  <c r="AY87" i="4" s="1"/>
  <c r="AX87" i="4" s="1"/>
  <c r="AU87" i="4" s="1"/>
  <c r="AM12" i="4"/>
  <c r="R82" i="4"/>
  <c r="V82" i="4" s="1"/>
  <c r="W82" i="4" s="1"/>
  <c r="W48" i="4"/>
  <c r="X48" i="4" s="1"/>
  <c r="T48" i="4"/>
  <c r="R91" i="4"/>
  <c r="D36" i="4"/>
  <c r="V75" i="4"/>
  <c r="W75" i="4" s="1"/>
  <c r="Q36" i="4"/>
  <c r="R36" i="4" s="1"/>
  <c r="V36" i="4" s="1"/>
  <c r="W36" i="4" s="1"/>
  <c r="AA74" i="4"/>
  <c r="Z74" i="4"/>
  <c r="R99" i="4"/>
  <c r="V99" i="4" s="1"/>
  <c r="W99" i="4" s="1"/>
  <c r="Q35" i="4"/>
  <c r="R35" i="4" s="1"/>
  <c r="V35" i="4" s="1"/>
  <c r="W35" i="4" s="1"/>
  <c r="T81" i="4"/>
  <c r="P49" i="4"/>
  <c r="Q49" i="4" s="1"/>
  <c r="R49" i="4" s="1"/>
  <c r="V49" i="4" s="1"/>
  <c r="J50" i="4"/>
  <c r="T90" i="4"/>
  <c r="AL82" i="4"/>
  <c r="X34" i="4"/>
  <c r="C35" i="4" s="1"/>
  <c r="T34" i="4"/>
  <c r="P53" i="3"/>
  <c r="T46" i="3"/>
  <c r="U45" i="3"/>
  <c r="T36" i="3"/>
  <c r="U35" i="3"/>
  <c r="I55" i="3"/>
  <c r="L54" i="3"/>
  <c r="M54" i="3" s="1"/>
  <c r="N54" i="3" s="1"/>
  <c r="Q54" i="3" s="1"/>
  <c r="G51" i="3"/>
  <c r="Y53" i="3"/>
  <c r="U64" i="3"/>
  <c r="T64" i="3"/>
  <c r="S52" i="3"/>
  <c r="G52" i="3" s="1"/>
  <c r="P89" i="3"/>
  <c r="L74" i="3"/>
  <c r="M74" i="3" s="1"/>
  <c r="N74" i="3" s="1"/>
  <c r="Q74" i="3" s="1"/>
  <c r="I75" i="3"/>
  <c r="P73" i="3"/>
  <c r="P82" i="3"/>
  <c r="I67" i="3"/>
  <c r="L67" i="3" s="1"/>
  <c r="M67" i="3" s="1"/>
  <c r="N67" i="3" s="1"/>
  <c r="Q67" i="3" s="1"/>
  <c r="L66" i="3"/>
  <c r="M66" i="3" s="1"/>
  <c r="N66" i="3" s="1"/>
  <c r="Q66" i="3" s="1"/>
  <c r="L83" i="3"/>
  <c r="M83" i="3" s="1"/>
  <c r="N83" i="3" s="1"/>
  <c r="Q83" i="3" s="1"/>
  <c r="I84" i="3"/>
  <c r="R65" i="3"/>
  <c r="P65" i="3"/>
  <c r="E33" i="3"/>
  <c r="E34" i="3" s="1"/>
  <c r="E35" i="3" s="1"/>
  <c r="E36" i="3" s="1"/>
  <c r="D22" i="3"/>
  <c r="AB22" i="3"/>
  <c r="AC22" i="3" s="1"/>
  <c r="AA23" i="3"/>
  <c r="X54" i="3"/>
  <c r="W55" i="3"/>
  <c r="K58" i="3"/>
  <c r="O58" i="3" s="1"/>
  <c r="K57" i="3"/>
  <c r="O57" i="3" s="1"/>
  <c r="N59" i="2"/>
  <c r="P59" i="2" s="1"/>
  <c r="Q59" i="2" s="1"/>
  <c r="R59" i="2" s="1"/>
  <c r="S59" i="2" s="1"/>
  <c r="T59" i="2" s="1"/>
  <c r="N62" i="2"/>
  <c r="P62" i="2" s="1"/>
  <c r="Q62" i="2" s="1"/>
  <c r="R62" i="2" s="1"/>
  <c r="S62" i="2" s="1"/>
  <c r="T62" i="2" s="1"/>
  <c r="N56" i="2"/>
  <c r="P56" i="2" s="1"/>
  <c r="Q56" i="2" s="1"/>
  <c r="R56" i="2" s="1"/>
  <c r="S56" i="2" s="1"/>
  <c r="T56" i="2" s="1"/>
  <c r="N53" i="2"/>
  <c r="Q53" i="2" s="1"/>
  <c r="R53" i="2" s="1"/>
  <c r="S53" i="2" s="1"/>
  <c r="T53" i="2" s="1"/>
  <c r="N50" i="2"/>
  <c r="P50" i="2" s="1"/>
  <c r="S50" i="2" s="1"/>
  <c r="T50" i="2" s="1"/>
  <c r="C29" i="3"/>
  <c r="D31" i="3"/>
  <c r="D32" i="3" s="1"/>
  <c r="AQ65" i="3"/>
  <c r="AP66" i="3"/>
  <c r="T74" i="4" l="1"/>
  <c r="W74" i="4"/>
  <c r="T98" i="4"/>
  <c r="W98" i="4"/>
  <c r="G180" i="4"/>
  <c r="X181" i="4"/>
  <c r="E179" i="4"/>
  <c r="F179" i="4"/>
  <c r="Q114" i="4"/>
  <c r="R114" i="4" s="1"/>
  <c r="V114" i="4" s="1"/>
  <c r="W114" i="4" s="1"/>
  <c r="N115" i="4"/>
  <c r="O115" i="4"/>
  <c r="G205" i="4"/>
  <c r="F205" i="4" s="1"/>
  <c r="X206" i="4"/>
  <c r="AM13" i="4"/>
  <c r="X23" i="4"/>
  <c r="C24" i="4" s="1"/>
  <c r="E204" i="4"/>
  <c r="T24" i="4"/>
  <c r="R84" i="4"/>
  <c r="V84" i="4" s="1"/>
  <c r="W84" i="4" s="1"/>
  <c r="R93" i="4"/>
  <c r="V93" i="4" s="1"/>
  <c r="W93" i="4" s="1"/>
  <c r="V91" i="4"/>
  <c r="G48" i="4"/>
  <c r="X12" i="4"/>
  <c r="G12" i="4" s="1"/>
  <c r="T23" i="4"/>
  <c r="AA62" i="4"/>
  <c r="Z62" i="4"/>
  <c r="AU11" i="4"/>
  <c r="X24" i="4"/>
  <c r="C25" i="4" s="1"/>
  <c r="T82" i="4"/>
  <c r="T35" i="4"/>
  <c r="W49" i="4"/>
  <c r="X49" i="4" s="1"/>
  <c r="T49" i="4"/>
  <c r="R92" i="4"/>
  <c r="AS13" i="4"/>
  <c r="AT13" i="4" s="1"/>
  <c r="R83" i="4"/>
  <c r="T36" i="4"/>
  <c r="T75" i="4"/>
  <c r="AS12" i="4"/>
  <c r="AT12" i="4" s="1"/>
  <c r="P50" i="4"/>
  <c r="Q50" i="4" s="1"/>
  <c r="R50" i="4" s="1"/>
  <c r="V50" i="4" s="1"/>
  <c r="J51" i="4"/>
  <c r="P51" i="4" s="1"/>
  <c r="Q51" i="4" s="1"/>
  <c r="R51" i="4" s="1"/>
  <c r="V51" i="4" s="1"/>
  <c r="T99" i="4"/>
  <c r="AA75" i="4"/>
  <c r="Z75" i="4"/>
  <c r="X35" i="4"/>
  <c r="C36" i="4" s="1"/>
  <c r="AL83" i="4"/>
  <c r="R100" i="4"/>
  <c r="Y54" i="3"/>
  <c r="R54" i="3"/>
  <c r="P54" i="3"/>
  <c r="I56" i="3"/>
  <c r="L55" i="3"/>
  <c r="M55" i="3" s="1"/>
  <c r="N55" i="3" s="1"/>
  <c r="Q55" i="3" s="1"/>
  <c r="T65" i="3"/>
  <c r="U65" i="3"/>
  <c r="S53" i="3"/>
  <c r="P83" i="3"/>
  <c r="P74" i="3"/>
  <c r="L84" i="3"/>
  <c r="M84" i="3" s="1"/>
  <c r="N84" i="3" s="1"/>
  <c r="Q84" i="3" s="1"/>
  <c r="I85" i="3"/>
  <c r="L85" i="3" s="1"/>
  <c r="M85" i="3" s="1"/>
  <c r="N85" i="3" s="1"/>
  <c r="Q85" i="3" s="1"/>
  <c r="P67" i="3"/>
  <c r="P66" i="3"/>
  <c r="R66" i="3"/>
  <c r="I76" i="3"/>
  <c r="L76" i="3" s="1"/>
  <c r="M76" i="3" s="1"/>
  <c r="N76" i="3" s="1"/>
  <c r="Q76" i="3" s="1"/>
  <c r="L75" i="3"/>
  <c r="M75" i="3" s="1"/>
  <c r="N75" i="3" s="1"/>
  <c r="Q75" i="3" s="1"/>
  <c r="D23" i="3"/>
  <c r="AA24" i="3"/>
  <c r="AB24" i="3" s="1"/>
  <c r="AB23" i="3"/>
  <c r="AC23" i="3" s="1"/>
  <c r="AC24" i="3" s="1"/>
  <c r="X55" i="3"/>
  <c r="W56" i="3"/>
  <c r="D33" i="3"/>
  <c r="AQ66" i="3"/>
  <c r="AP67" i="3"/>
  <c r="T114" i="4" l="1"/>
  <c r="T91" i="4"/>
  <c r="W91" i="4"/>
  <c r="G181" i="4"/>
  <c r="X182" i="4"/>
  <c r="E180" i="4"/>
  <c r="F180" i="4"/>
  <c r="O117" i="4"/>
  <c r="N117" i="4"/>
  <c r="Q117" i="4" s="1"/>
  <c r="R117" i="4" s="1"/>
  <c r="V117" i="4" s="1"/>
  <c r="W117" i="4" s="1"/>
  <c r="O116" i="4"/>
  <c r="N116" i="4"/>
  <c r="Q115" i="4"/>
  <c r="R115" i="4" s="1"/>
  <c r="V115" i="4" s="1"/>
  <c r="W115" i="4" s="1"/>
  <c r="G206" i="4"/>
  <c r="F206" i="4" s="1"/>
  <c r="X207" i="4"/>
  <c r="E205" i="4"/>
  <c r="R102" i="4"/>
  <c r="V102" i="4" s="1"/>
  <c r="W102" i="4" s="1"/>
  <c r="X13" i="4"/>
  <c r="G13" i="4" s="1"/>
  <c r="V83" i="4"/>
  <c r="AU12" i="4"/>
  <c r="AU13" i="4" s="1"/>
  <c r="G49" i="4"/>
  <c r="V100" i="4"/>
  <c r="X36" i="4"/>
  <c r="AL84" i="4"/>
  <c r="T93" i="4"/>
  <c r="T84" i="4"/>
  <c r="V92" i="4"/>
  <c r="W92" i="4" s="1"/>
  <c r="AA76" i="4"/>
  <c r="Z76" i="4"/>
  <c r="W50" i="4"/>
  <c r="X50" i="4" s="1"/>
  <c r="T50" i="4"/>
  <c r="R101" i="4"/>
  <c r="V101" i="4" s="1"/>
  <c r="W101" i="4" s="1"/>
  <c r="T51" i="4"/>
  <c r="W51" i="4"/>
  <c r="Y55" i="3"/>
  <c r="R55" i="3"/>
  <c r="P55" i="3"/>
  <c r="I57" i="3"/>
  <c r="L56" i="3"/>
  <c r="M56" i="3" s="1"/>
  <c r="N56" i="3" s="1"/>
  <c r="Q56" i="3" s="1"/>
  <c r="G53" i="3"/>
  <c r="T66" i="3"/>
  <c r="U66" i="3"/>
  <c r="S54" i="3"/>
  <c r="P84" i="3"/>
  <c r="P76" i="3"/>
  <c r="P75" i="3"/>
  <c r="P85" i="3"/>
  <c r="D24" i="3"/>
  <c r="W57" i="3"/>
  <c r="W58" i="3" s="1"/>
  <c r="X56" i="3"/>
  <c r="D34" i="3"/>
  <c r="AQ67" i="3"/>
  <c r="AP68" i="3"/>
  <c r="T83" i="4" l="1"/>
  <c r="W83" i="4"/>
  <c r="T100" i="4"/>
  <c r="W100" i="4"/>
  <c r="G182" i="4"/>
  <c r="X183" i="4"/>
  <c r="E181" i="4"/>
  <c r="F181" i="4"/>
  <c r="Q116" i="4"/>
  <c r="R116" i="4" s="1"/>
  <c r="V116" i="4" s="1"/>
  <c r="W116" i="4" s="1"/>
  <c r="T117" i="4"/>
  <c r="N118" i="4"/>
  <c r="O118" i="4"/>
  <c r="T115" i="4"/>
  <c r="T116" i="4"/>
  <c r="G207" i="4"/>
  <c r="F207" i="4" s="1"/>
  <c r="X208" i="4"/>
  <c r="E206" i="4"/>
  <c r="G50" i="4"/>
  <c r="X51" i="4"/>
  <c r="AL86" i="4" s="1"/>
  <c r="AA77" i="4"/>
  <c r="Z77" i="4"/>
  <c r="T92" i="4"/>
  <c r="T102" i="4"/>
  <c r="AL85" i="4"/>
  <c r="T101" i="4"/>
  <c r="Y56" i="3"/>
  <c r="L57" i="3"/>
  <c r="M57" i="3" s="1"/>
  <c r="N57" i="3" s="1"/>
  <c r="Q57" i="3" s="1"/>
  <c r="I58" i="3"/>
  <c r="L58" i="3" s="1"/>
  <c r="M58" i="3" s="1"/>
  <c r="N58" i="3" s="1"/>
  <c r="Q58" i="3" s="1"/>
  <c r="R56" i="3"/>
  <c r="P56" i="3"/>
  <c r="G54" i="3"/>
  <c r="T67" i="3"/>
  <c r="U67" i="3"/>
  <c r="R67" i="3"/>
  <c r="S55" i="3"/>
  <c r="D25" i="3"/>
  <c r="D35" i="3"/>
  <c r="AQ68" i="3"/>
  <c r="AP69" i="3"/>
  <c r="G183" i="4" l="1"/>
  <c r="X184" i="4"/>
  <c r="E182" i="4"/>
  <c r="F182" i="4"/>
  <c r="O119" i="4"/>
  <c r="Q118" i="4"/>
  <c r="R118" i="4" s="1"/>
  <c r="V118" i="4" s="1"/>
  <c r="W118" i="4" s="1"/>
  <c r="N119" i="4"/>
  <c r="G208" i="4"/>
  <c r="F208" i="4" s="1"/>
  <c r="X209" i="4"/>
  <c r="E207" i="4"/>
  <c r="G51" i="4"/>
  <c r="AA78" i="4"/>
  <c r="Z78" i="4"/>
  <c r="R58" i="3"/>
  <c r="P58" i="3"/>
  <c r="R57" i="3"/>
  <c r="P57" i="3"/>
  <c r="G55" i="3"/>
  <c r="R68" i="3"/>
  <c r="U68" i="3"/>
  <c r="T68" i="3"/>
  <c r="S56" i="3"/>
  <c r="D36" i="3"/>
  <c r="AQ69" i="3"/>
  <c r="AP70" i="3"/>
  <c r="G184" i="4" l="1"/>
  <c r="X185" i="4"/>
  <c r="E183" i="4"/>
  <c r="F183" i="4"/>
  <c r="Q119" i="4"/>
  <c r="R119" i="4" s="1"/>
  <c r="V119" i="4" s="1"/>
  <c r="W119" i="4" s="1"/>
  <c r="N120" i="4"/>
  <c r="T119" i="4"/>
  <c r="T118" i="4"/>
  <c r="O120" i="4"/>
  <c r="G209" i="4"/>
  <c r="F209" i="4" s="1"/>
  <c r="X210" i="4"/>
  <c r="E208" i="4"/>
  <c r="AA79" i="4"/>
  <c r="Z79" i="4"/>
  <c r="G56" i="3"/>
  <c r="T69" i="3"/>
  <c r="R69" i="3"/>
  <c r="U69" i="3"/>
  <c r="S57" i="3"/>
  <c r="AQ70" i="3"/>
  <c r="AP71" i="3"/>
  <c r="G185" i="4" l="1"/>
  <c r="X186" i="4"/>
  <c r="E184" i="4"/>
  <c r="F184" i="4"/>
  <c r="Q120" i="4"/>
  <c r="R120" i="4" s="1"/>
  <c r="V120" i="4" s="1"/>
  <c r="W120" i="4" s="1"/>
  <c r="O121" i="4"/>
  <c r="N121" i="4"/>
  <c r="Q121" i="4" s="1"/>
  <c r="R121" i="4" s="1"/>
  <c r="V121" i="4" s="1"/>
  <c r="W121" i="4" s="1"/>
  <c r="G210" i="4"/>
  <c r="F210" i="4" s="1"/>
  <c r="X211" i="4"/>
  <c r="E209" i="4"/>
  <c r="AA80" i="4"/>
  <c r="Z80" i="4"/>
  <c r="G57" i="3"/>
  <c r="R70" i="3"/>
  <c r="U70" i="3"/>
  <c r="T70" i="3"/>
  <c r="S58" i="3"/>
  <c r="AQ71" i="3"/>
  <c r="AO71" i="3" s="1"/>
  <c r="G186" i="4" l="1"/>
  <c r="X187" i="4"/>
  <c r="E185" i="4"/>
  <c r="F185" i="4"/>
  <c r="N122" i="4"/>
  <c r="T121" i="4"/>
  <c r="O122" i="4"/>
  <c r="T120" i="4"/>
  <c r="X212" i="4"/>
  <c r="G211" i="4"/>
  <c r="F211" i="4" s="1"/>
  <c r="E210" i="4"/>
  <c r="AA81" i="4"/>
  <c r="Z81" i="4"/>
  <c r="G58" i="3"/>
  <c r="R71" i="3"/>
  <c r="T71" i="3"/>
  <c r="U71" i="3"/>
  <c r="S59" i="3"/>
  <c r="W40" i="3"/>
  <c r="X40" i="3" s="1"/>
  <c r="U40" i="3"/>
  <c r="T40" i="3"/>
  <c r="O40" i="3"/>
  <c r="O41" i="3" s="1"/>
  <c r="O42" i="3" s="1"/>
  <c r="O43" i="3" s="1"/>
  <c r="O44" i="3" s="1"/>
  <c r="O45" i="3" s="1"/>
  <c r="O46" i="3" s="1"/>
  <c r="O47" i="3" s="1"/>
  <c r="I40" i="3"/>
  <c r="X39" i="3"/>
  <c r="Y39" i="3" s="1"/>
  <c r="Y40" i="3" s="1"/>
  <c r="U39" i="3"/>
  <c r="T39" i="3"/>
  <c r="L39" i="3"/>
  <c r="AM64" i="3"/>
  <c r="AK64" i="3"/>
  <c r="AI66" i="3"/>
  <c r="AI67" i="3"/>
  <c r="AI68" i="3"/>
  <c r="AI69" i="3"/>
  <c r="AI70" i="3"/>
  <c r="AI65" i="3"/>
  <c r="O30" i="3"/>
  <c r="O31" i="3" s="1"/>
  <c r="O32" i="3" s="1"/>
  <c r="O33" i="3" s="1"/>
  <c r="O34" i="3" s="1"/>
  <c r="O35" i="3" s="1"/>
  <c r="O36" i="3" s="1"/>
  <c r="G187" i="4" l="1"/>
  <c r="X188" i="4"/>
  <c r="E186" i="4"/>
  <c r="F186" i="4"/>
  <c r="O123" i="4"/>
  <c r="N123" i="4"/>
  <c r="Q123" i="4" s="1"/>
  <c r="R123" i="4" s="1"/>
  <c r="V123" i="4" s="1"/>
  <c r="W123" i="4" s="1"/>
  <c r="Q122" i="4"/>
  <c r="R122" i="4" s="1"/>
  <c r="V122" i="4" s="1"/>
  <c r="W122" i="4" s="1"/>
  <c r="G212" i="4"/>
  <c r="F212" i="4" s="1"/>
  <c r="X213" i="4"/>
  <c r="E211" i="4"/>
  <c r="AA82" i="4"/>
  <c r="Z82" i="4"/>
  <c r="G59" i="3"/>
  <c r="T72" i="3"/>
  <c r="U72" i="3"/>
  <c r="R72" i="3"/>
  <c r="S60" i="3"/>
  <c r="AM70" i="3"/>
  <c r="AJ70" i="3"/>
  <c r="AM69" i="3"/>
  <c r="AJ69" i="3"/>
  <c r="AM67" i="3"/>
  <c r="AJ67" i="3"/>
  <c r="AJ66" i="3"/>
  <c r="AM65" i="3"/>
  <c r="AJ65" i="3"/>
  <c r="AS65" i="3"/>
  <c r="AR65" i="3" s="1"/>
  <c r="AO65" i="3" s="1"/>
  <c r="AS66" i="3" s="1"/>
  <c r="AR66" i="3" s="1"/>
  <c r="AO66" i="3" s="1"/>
  <c r="AS67" i="3" s="1"/>
  <c r="AR67" i="3" s="1"/>
  <c r="AO67" i="3" s="1"/>
  <c r="AS68" i="3" s="1"/>
  <c r="AR68" i="3" s="1"/>
  <c r="AO68" i="3" s="1"/>
  <c r="AS69" i="3" s="1"/>
  <c r="AR69" i="3" s="1"/>
  <c r="AO69" i="3" s="1"/>
  <c r="AS70" i="3" s="1"/>
  <c r="AR70" i="3" s="1"/>
  <c r="AO70" i="3" s="1"/>
  <c r="AM68" i="3"/>
  <c r="AJ68" i="3"/>
  <c r="L40" i="3"/>
  <c r="I41" i="3"/>
  <c r="AK67" i="3"/>
  <c r="AK68" i="3"/>
  <c r="AK65" i="3"/>
  <c r="AM66" i="3"/>
  <c r="AK66" i="3"/>
  <c r="W41" i="3"/>
  <c r="X41" i="3" s="1"/>
  <c r="Y41" i="3" s="1"/>
  <c r="AK69" i="3"/>
  <c r="AK70" i="3"/>
  <c r="W30" i="3"/>
  <c r="X30" i="3" s="1"/>
  <c r="U30" i="3"/>
  <c r="T30" i="3"/>
  <c r="I30" i="3"/>
  <c r="F30" i="3"/>
  <c r="F31" i="3" s="1"/>
  <c r="X29" i="3"/>
  <c r="Y29" i="3" s="1"/>
  <c r="U29" i="3"/>
  <c r="T29" i="3"/>
  <c r="L29" i="3"/>
  <c r="G188" i="4" l="1"/>
  <c r="X189" i="4"/>
  <c r="E187" i="4"/>
  <c r="F187" i="4"/>
  <c r="T122" i="4"/>
  <c r="T123" i="4"/>
  <c r="N124" i="4"/>
  <c r="O124" i="4"/>
  <c r="G213" i="4"/>
  <c r="F213" i="4" s="1"/>
  <c r="X214" i="4"/>
  <c r="E212" i="4"/>
  <c r="Z83" i="4"/>
  <c r="AA83" i="4"/>
  <c r="W42" i="3"/>
  <c r="X42" i="3" s="1"/>
  <c r="Y42" i="3" s="1"/>
  <c r="G60" i="3"/>
  <c r="R73" i="3"/>
  <c r="T73" i="3"/>
  <c r="U73" i="3"/>
  <c r="S61" i="3"/>
  <c r="I42" i="3"/>
  <c r="L41" i="3"/>
  <c r="L30" i="3"/>
  <c r="I31" i="3"/>
  <c r="W31" i="3"/>
  <c r="X31" i="3" s="1"/>
  <c r="Y30" i="3"/>
  <c r="F32" i="3"/>
  <c r="U24" i="3"/>
  <c r="T24" i="3"/>
  <c r="U23" i="3"/>
  <c r="T23" i="3"/>
  <c r="U22" i="3"/>
  <c r="T22" i="3"/>
  <c r="U21" i="3"/>
  <c r="T21" i="3"/>
  <c r="U20" i="3"/>
  <c r="T20" i="3"/>
  <c r="W19" i="3"/>
  <c r="W20" i="3" s="1"/>
  <c r="U19" i="3"/>
  <c r="T19" i="3"/>
  <c r="O19" i="3"/>
  <c r="O20" i="3" s="1"/>
  <c r="O21" i="3" s="1"/>
  <c r="O22" i="3" s="1"/>
  <c r="O23" i="3" s="1"/>
  <c r="O24" i="3" s="1"/>
  <c r="I19" i="3"/>
  <c r="L19" i="3" s="1"/>
  <c r="F19" i="3"/>
  <c r="F20" i="3" s="1"/>
  <c r="H19" i="3"/>
  <c r="X18" i="3"/>
  <c r="Y18" i="3" s="1"/>
  <c r="U18" i="3"/>
  <c r="L18" i="3"/>
  <c r="AJ7" i="3"/>
  <c r="AK7" i="3" s="1"/>
  <c r="AI8" i="3"/>
  <c r="AI9" i="3" s="1"/>
  <c r="AJ9" i="3" s="1"/>
  <c r="AC7" i="3"/>
  <c r="AA8" i="3"/>
  <c r="AB8" i="3" s="1"/>
  <c r="W8" i="3"/>
  <c r="W9" i="3" s="1"/>
  <c r="X7" i="3"/>
  <c r="Y7" i="3" s="1"/>
  <c r="U8" i="3"/>
  <c r="U9" i="3"/>
  <c r="U10" i="3"/>
  <c r="U11" i="3"/>
  <c r="U12" i="3"/>
  <c r="U13" i="3"/>
  <c r="U7" i="3"/>
  <c r="Q124" i="4" l="1"/>
  <c r="R124" i="4" s="1"/>
  <c r="V124" i="4" s="1"/>
  <c r="W124" i="4" s="1"/>
  <c r="G189" i="4"/>
  <c r="X190" i="4"/>
  <c r="E188" i="4"/>
  <c r="F188" i="4"/>
  <c r="N125" i="4"/>
  <c r="N126" i="4"/>
  <c r="T124" i="4"/>
  <c r="O126" i="4"/>
  <c r="O125" i="4"/>
  <c r="X215" i="4"/>
  <c r="G214" i="4"/>
  <c r="F214" i="4" s="1"/>
  <c r="E213" i="4"/>
  <c r="AA84" i="4"/>
  <c r="Z84" i="4"/>
  <c r="W43" i="3"/>
  <c r="W44" i="3" s="1"/>
  <c r="G61" i="3"/>
  <c r="T74" i="3"/>
  <c r="U74" i="3"/>
  <c r="R74" i="3"/>
  <c r="S62" i="3"/>
  <c r="Y31" i="3"/>
  <c r="L42" i="3"/>
  <c r="I43" i="3"/>
  <c r="I32" i="3"/>
  <c r="L31" i="3"/>
  <c r="W32" i="3"/>
  <c r="X32" i="3" s="1"/>
  <c r="Y32" i="3" s="1"/>
  <c r="AJ8" i="3"/>
  <c r="AK8" i="3" s="1"/>
  <c r="W10" i="3"/>
  <c r="X8" i="3"/>
  <c r="Y8" i="3" s="1"/>
  <c r="W33" i="3"/>
  <c r="F33" i="3"/>
  <c r="I20" i="3"/>
  <c r="I21" i="3" s="1"/>
  <c r="I22" i="3" s="1"/>
  <c r="K19" i="3"/>
  <c r="H20" i="3"/>
  <c r="F21" i="3"/>
  <c r="W21" i="3"/>
  <c r="X20" i="3"/>
  <c r="X19" i="3"/>
  <c r="Y19" i="3" s="1"/>
  <c r="AI10" i="3"/>
  <c r="AJ10" i="3" s="1"/>
  <c r="AC8" i="3"/>
  <c r="AA9" i="3"/>
  <c r="AB9" i="3" s="1"/>
  <c r="X9" i="3"/>
  <c r="G190" i="4" l="1"/>
  <c r="X191" i="4"/>
  <c r="X192" i="4" s="1"/>
  <c r="G192" i="4" s="1"/>
  <c r="F192" i="4" s="1"/>
  <c r="E189" i="4"/>
  <c r="F189" i="4"/>
  <c r="Q126" i="4"/>
  <c r="R126" i="4" s="1"/>
  <c r="V126" i="4" s="1"/>
  <c r="W126" i="4" s="1"/>
  <c r="Q125" i="4"/>
  <c r="R125" i="4" s="1"/>
  <c r="V125" i="4" s="1"/>
  <c r="W125" i="4" s="1"/>
  <c r="G215" i="4"/>
  <c r="F215" i="4" s="1"/>
  <c r="X216" i="4"/>
  <c r="E214" i="4"/>
  <c r="AA85" i="4"/>
  <c r="Z85" i="4"/>
  <c r="X43" i="3"/>
  <c r="Y43" i="3" s="1"/>
  <c r="G62" i="3"/>
  <c r="U75" i="3"/>
  <c r="T75" i="3"/>
  <c r="R75" i="3"/>
  <c r="S63" i="3"/>
  <c r="I44" i="3"/>
  <c r="L43" i="3"/>
  <c r="I33" i="3"/>
  <c r="L32" i="3"/>
  <c r="Y9" i="3"/>
  <c r="Y20" i="3"/>
  <c r="X10" i="3"/>
  <c r="W11" i="3"/>
  <c r="X11" i="3" s="1"/>
  <c r="W45" i="3"/>
  <c r="X44" i="3"/>
  <c r="F34" i="3"/>
  <c r="X33" i="3"/>
  <c r="Y33" i="3" s="1"/>
  <c r="W34" i="3"/>
  <c r="L20" i="3"/>
  <c r="L21" i="3"/>
  <c r="K18" i="3"/>
  <c r="W22" i="3"/>
  <c r="X21" i="3"/>
  <c r="F22" i="3"/>
  <c r="H21" i="3"/>
  <c r="K20" i="3"/>
  <c r="M19" i="3"/>
  <c r="N19" i="3" s="1"/>
  <c r="Q19" i="3" s="1"/>
  <c r="R19" i="3" s="1"/>
  <c r="L22" i="3"/>
  <c r="I23" i="3"/>
  <c r="AK9" i="3"/>
  <c r="AI11" i="3"/>
  <c r="AJ11" i="3" s="1"/>
  <c r="AA10" i="3"/>
  <c r="AB10" i="3" s="1"/>
  <c r="AC9" i="3"/>
  <c r="G191" i="4" l="1"/>
  <c r="F190" i="4"/>
  <c r="E190" i="4"/>
  <c r="T125" i="4"/>
  <c r="T126" i="4"/>
  <c r="G216" i="4"/>
  <c r="F216" i="4" s="1"/>
  <c r="X217" i="4"/>
  <c r="E215" i="4"/>
  <c r="AA86" i="4"/>
  <c r="Z86" i="4"/>
  <c r="Y44" i="3"/>
  <c r="G63" i="3"/>
  <c r="U76" i="3"/>
  <c r="R76" i="3"/>
  <c r="T76" i="3"/>
  <c r="S64" i="3"/>
  <c r="Y21" i="3"/>
  <c r="Y10" i="3"/>
  <c r="L44" i="3"/>
  <c r="I45" i="3"/>
  <c r="L33" i="3"/>
  <c r="I34" i="3"/>
  <c r="X45" i="3"/>
  <c r="W46" i="3"/>
  <c r="W47" i="3" s="1"/>
  <c r="W12" i="3"/>
  <c r="W13" i="3" s="1"/>
  <c r="Y11" i="3"/>
  <c r="W35" i="3"/>
  <c r="X34" i="3"/>
  <c r="Y34" i="3" s="1"/>
  <c r="F35" i="3"/>
  <c r="F36" i="3" s="1"/>
  <c r="I24" i="3"/>
  <c r="L24" i="3" s="1"/>
  <c r="L23" i="3"/>
  <c r="P19" i="3"/>
  <c r="M20" i="3"/>
  <c r="N20" i="3" s="1"/>
  <c r="Q20" i="3" s="1"/>
  <c r="R20" i="3" s="1"/>
  <c r="K21" i="3"/>
  <c r="F23" i="3"/>
  <c r="H22" i="3"/>
  <c r="W23" i="3"/>
  <c r="X22" i="3"/>
  <c r="M18" i="3"/>
  <c r="N18" i="3" s="1"/>
  <c r="AK10" i="3"/>
  <c r="AK11" i="3" s="1"/>
  <c r="AI12" i="3"/>
  <c r="AJ12" i="3" s="1"/>
  <c r="AA11" i="3"/>
  <c r="AB11" i="3" s="1"/>
  <c r="AC10" i="3"/>
  <c r="E192" i="4" l="1"/>
  <c r="E191" i="4"/>
  <c r="F191" i="4"/>
  <c r="G217" i="4"/>
  <c r="F217" i="4" s="1"/>
  <c r="X218" i="4"/>
  <c r="E216" i="4"/>
  <c r="Z87" i="4"/>
  <c r="AA87" i="4"/>
  <c r="Y45" i="3"/>
  <c r="Y22" i="3"/>
  <c r="G64" i="3"/>
  <c r="T77" i="3"/>
  <c r="R77" i="3"/>
  <c r="U77" i="3"/>
  <c r="S65" i="3"/>
  <c r="G65" i="3" s="1"/>
  <c r="Q18" i="3"/>
  <c r="X35" i="3"/>
  <c r="W36" i="3"/>
  <c r="W37" i="3" s="1"/>
  <c r="X12" i="3"/>
  <c r="Y12" i="3" s="1"/>
  <c r="I46" i="3"/>
  <c r="L45" i="3"/>
  <c r="I35" i="3"/>
  <c r="L34" i="3"/>
  <c r="Y35" i="3"/>
  <c r="X13" i="3"/>
  <c r="W24" i="3"/>
  <c r="X24" i="3" s="1"/>
  <c r="X23" i="3"/>
  <c r="H23" i="3"/>
  <c r="F24" i="3"/>
  <c r="H24" i="3" s="1"/>
  <c r="P20" i="3"/>
  <c r="K22" i="3"/>
  <c r="M21" i="3"/>
  <c r="N21" i="3" s="1"/>
  <c r="Q21" i="3" s="1"/>
  <c r="R21" i="3" s="1"/>
  <c r="AI13" i="3"/>
  <c r="AJ13" i="3" s="1"/>
  <c r="AK12" i="3"/>
  <c r="AA12" i="3"/>
  <c r="AB12" i="3" s="1"/>
  <c r="AC11" i="3"/>
  <c r="G218" i="4" l="1"/>
  <c r="F218" i="4" s="1"/>
  <c r="X219" i="4"/>
  <c r="E217" i="4"/>
  <c r="AA88" i="4"/>
  <c r="Z88" i="4"/>
  <c r="Y23" i="3"/>
  <c r="Y24" i="3" s="1"/>
  <c r="L46" i="3"/>
  <c r="I47" i="3"/>
  <c r="L47" i="3" s="1"/>
  <c r="M47" i="3" s="1"/>
  <c r="N47" i="3" s="1"/>
  <c r="Q47" i="3" s="1"/>
  <c r="T78" i="3"/>
  <c r="R78" i="3"/>
  <c r="U78" i="3"/>
  <c r="S66" i="3"/>
  <c r="Y13" i="3"/>
  <c r="R18" i="3"/>
  <c r="S18" i="3" s="1"/>
  <c r="P18" i="3"/>
  <c r="L35" i="3"/>
  <c r="I36" i="3"/>
  <c r="P21" i="3"/>
  <c r="M22" i="3"/>
  <c r="N22" i="3" s="1"/>
  <c r="Q22" i="3" s="1"/>
  <c r="R22" i="3" s="1"/>
  <c r="K24" i="3"/>
  <c r="K23" i="3"/>
  <c r="AK13" i="3"/>
  <c r="AC12" i="3"/>
  <c r="AA13" i="3"/>
  <c r="AB13" i="3" s="1"/>
  <c r="G219" i="4" l="1"/>
  <c r="F219" i="4" s="1"/>
  <c r="X220" i="4"/>
  <c r="E218" i="4"/>
  <c r="AA89" i="4"/>
  <c r="Z89" i="4"/>
  <c r="P47" i="3"/>
  <c r="R47" i="3"/>
  <c r="G66" i="3"/>
  <c r="U79" i="3"/>
  <c r="T79" i="3"/>
  <c r="R79" i="3"/>
  <c r="S67" i="3"/>
  <c r="S19" i="3"/>
  <c r="C19" i="3"/>
  <c r="L36" i="3"/>
  <c r="M23" i="3"/>
  <c r="N23" i="3" s="1"/>
  <c r="Q23" i="3" s="1"/>
  <c r="R23" i="3" s="1"/>
  <c r="M24" i="3"/>
  <c r="N24" i="3" s="1"/>
  <c r="Q24" i="3" s="1"/>
  <c r="R24" i="3" s="1"/>
  <c r="P22" i="3"/>
  <c r="AC13" i="3"/>
  <c r="G220" i="4" l="1"/>
  <c r="F220" i="4" s="1"/>
  <c r="X221" i="4"/>
  <c r="E219" i="4"/>
  <c r="AA90" i="4"/>
  <c r="Z90" i="4"/>
  <c r="G67" i="3"/>
  <c r="U80" i="3"/>
  <c r="T80" i="3"/>
  <c r="R80" i="3"/>
  <c r="S68" i="3"/>
  <c r="S20" i="3"/>
  <c r="C20" i="3"/>
  <c r="P24" i="3"/>
  <c r="P23" i="3"/>
  <c r="G221" i="4" l="1"/>
  <c r="F221" i="4" s="1"/>
  <c r="X222" i="4"/>
  <c r="E220" i="4"/>
  <c r="Z91" i="4"/>
  <c r="AA91" i="4"/>
  <c r="G68" i="3"/>
  <c r="U81" i="3"/>
  <c r="T81" i="3"/>
  <c r="R81" i="3"/>
  <c r="S69" i="3"/>
  <c r="C21" i="3"/>
  <c r="S21" i="3"/>
  <c r="AE7" i="3"/>
  <c r="AF7" i="3" s="1"/>
  <c r="AG7" i="3" s="1"/>
  <c r="T7" i="3"/>
  <c r="T13" i="3"/>
  <c r="T11" i="3"/>
  <c r="T12" i="3"/>
  <c r="X223" i="4" l="1"/>
  <c r="G222" i="4"/>
  <c r="F222" i="4" s="1"/>
  <c r="E221" i="4"/>
  <c r="AA92" i="4"/>
  <c r="Z92" i="4"/>
  <c r="G69" i="3"/>
  <c r="R82" i="3"/>
  <c r="T82" i="3"/>
  <c r="U82" i="3"/>
  <c r="S70" i="3"/>
  <c r="C22" i="3"/>
  <c r="S22" i="3"/>
  <c r="T8" i="3"/>
  <c r="T9" i="3"/>
  <c r="T10" i="3"/>
  <c r="O8" i="3"/>
  <c r="O9" i="3" s="1"/>
  <c r="O10" i="3" s="1"/>
  <c r="O11" i="3" s="1"/>
  <c r="O12" i="3" s="1"/>
  <c r="O13" i="3" s="1"/>
  <c r="L7" i="3"/>
  <c r="I8" i="3"/>
  <c r="I9" i="3" s="1"/>
  <c r="F8" i="3"/>
  <c r="K7" i="3"/>
  <c r="G223" i="4" l="1"/>
  <c r="F223" i="4" s="1"/>
  <c r="X224" i="4"/>
  <c r="E222" i="4"/>
  <c r="AA93" i="4"/>
  <c r="Z93" i="4"/>
  <c r="F9" i="3"/>
  <c r="H9" i="3" s="1"/>
  <c r="K8" i="3"/>
  <c r="G70" i="3"/>
  <c r="R83" i="3"/>
  <c r="T83" i="3"/>
  <c r="U83" i="3"/>
  <c r="S71" i="3"/>
  <c r="C23" i="3"/>
  <c r="S23" i="3"/>
  <c r="I10" i="3"/>
  <c r="L9" i="3"/>
  <c r="L8" i="3"/>
  <c r="M7" i="3"/>
  <c r="N7" i="3" s="1"/>
  <c r="R31" i="2"/>
  <c r="N40" i="2"/>
  <c r="V43" i="2"/>
  <c r="V37" i="2"/>
  <c r="V38" i="2" s="1"/>
  <c r="D46" i="2"/>
  <c r="D45" i="2"/>
  <c r="D44" i="2"/>
  <c r="I43" i="2"/>
  <c r="I44" i="2" s="1"/>
  <c r="I45" i="2" s="1"/>
  <c r="I46" i="2" s="1"/>
  <c r="D43" i="2"/>
  <c r="V31" i="2"/>
  <c r="V25" i="2"/>
  <c r="V19" i="2"/>
  <c r="V13" i="2"/>
  <c r="V14" i="2" s="1"/>
  <c r="V15" i="2" s="1"/>
  <c r="V6" i="2"/>
  <c r="V7" i="2" s="1"/>
  <c r="I37" i="2"/>
  <c r="I31" i="2"/>
  <c r="I25" i="2"/>
  <c r="I26" i="2" s="1"/>
  <c r="I27" i="2" s="1"/>
  <c r="I19" i="2"/>
  <c r="I13" i="2"/>
  <c r="I14" i="2" s="1"/>
  <c r="I6" i="2"/>
  <c r="I7" i="2" s="1"/>
  <c r="I8" i="2" s="1"/>
  <c r="D40" i="2"/>
  <c r="D39" i="2"/>
  <c r="D38" i="2"/>
  <c r="D37" i="2"/>
  <c r="D34" i="2"/>
  <c r="D33" i="2"/>
  <c r="D32" i="2"/>
  <c r="D31" i="2"/>
  <c r="D28" i="2"/>
  <c r="D27" i="2"/>
  <c r="D26" i="2"/>
  <c r="D25" i="2"/>
  <c r="D22" i="2"/>
  <c r="D21" i="2"/>
  <c r="D20" i="2"/>
  <c r="D19" i="2"/>
  <c r="D16" i="2"/>
  <c r="D15" i="2"/>
  <c r="D14" i="2"/>
  <c r="D13" i="2"/>
  <c r="D6" i="2"/>
  <c r="D7" i="2"/>
  <c r="H7" i="2" s="1"/>
  <c r="D8" i="2"/>
  <c r="D9" i="2"/>
  <c r="D10" i="2"/>
  <c r="X225" i="4" l="1"/>
  <c r="G224" i="4"/>
  <c r="F224" i="4" s="1"/>
  <c r="E223" i="4"/>
  <c r="AA94" i="4"/>
  <c r="Z94" i="4"/>
  <c r="F10" i="3"/>
  <c r="H10" i="3" s="1"/>
  <c r="AE10" i="3" s="1"/>
  <c r="AF10" i="3" s="1"/>
  <c r="AE8" i="3"/>
  <c r="AF8" i="3" s="1"/>
  <c r="AG8" i="3" s="1"/>
  <c r="G71" i="3"/>
  <c r="U84" i="3"/>
  <c r="R84" i="3"/>
  <c r="T84" i="3"/>
  <c r="S72" i="3"/>
  <c r="C24" i="3"/>
  <c r="S24" i="3"/>
  <c r="C25" i="3" s="1"/>
  <c r="Q7" i="3"/>
  <c r="R7" i="3" s="1"/>
  <c r="S7" i="3" s="1"/>
  <c r="G7" i="3" s="1"/>
  <c r="M8" i="3"/>
  <c r="N8" i="3" s="1"/>
  <c r="Q8" i="3" s="1"/>
  <c r="AE9" i="3"/>
  <c r="AF9" i="3" s="1"/>
  <c r="H19" i="2"/>
  <c r="H26" i="2"/>
  <c r="H43" i="2"/>
  <c r="W43" i="2" s="1"/>
  <c r="H28" i="2"/>
  <c r="H31" i="2"/>
  <c r="W31" i="2" s="1"/>
  <c r="H32" i="2"/>
  <c r="H37" i="2"/>
  <c r="J37" i="2" s="1"/>
  <c r="K37" i="2" s="1"/>
  <c r="H38" i="2"/>
  <c r="J6" i="2"/>
  <c r="K6" i="2" s="1"/>
  <c r="H14" i="2"/>
  <c r="W14" i="2" s="1"/>
  <c r="H22" i="2"/>
  <c r="H25" i="2"/>
  <c r="W25" i="2" s="1"/>
  <c r="H27" i="2"/>
  <c r="H34" i="2"/>
  <c r="H39" i="2"/>
  <c r="H15" i="2"/>
  <c r="W15" i="2" s="1"/>
  <c r="H21" i="2"/>
  <c r="H45" i="2"/>
  <c r="J45" i="2" s="1"/>
  <c r="K45" i="2" s="1"/>
  <c r="H33" i="2"/>
  <c r="J33" i="2" s="1"/>
  <c r="K33" i="2" s="1"/>
  <c r="H10" i="2"/>
  <c r="H40" i="2"/>
  <c r="J31" i="2"/>
  <c r="K31" i="2" s="1"/>
  <c r="H16" i="2"/>
  <c r="H20" i="2"/>
  <c r="H44" i="2"/>
  <c r="H9" i="2"/>
  <c r="H13" i="2"/>
  <c r="H46" i="2"/>
  <c r="H8" i="2"/>
  <c r="W7" i="2"/>
  <c r="I11" i="3"/>
  <c r="L10" i="3"/>
  <c r="I9" i="2"/>
  <c r="I10" i="2" s="1"/>
  <c r="J8" i="2"/>
  <c r="K8" i="2" s="1"/>
  <c r="M8" i="2" s="1"/>
  <c r="N8" i="2" s="1"/>
  <c r="P8" i="2" s="1"/>
  <c r="Q8" i="2" s="1"/>
  <c r="R8" i="2" s="1"/>
  <c r="S8" i="2" s="1"/>
  <c r="T8" i="2" s="1"/>
  <c r="J9" i="2"/>
  <c r="K9" i="2" s="1"/>
  <c r="M9" i="2" s="1"/>
  <c r="N9" i="2" s="1"/>
  <c r="P9" i="2" s="1"/>
  <c r="Q9" i="2" s="1"/>
  <c r="R9" i="2" s="1"/>
  <c r="S9" i="2" s="1"/>
  <c r="T9" i="2" s="1"/>
  <c r="W6" i="2"/>
  <c r="J7" i="2"/>
  <c r="K7" i="2" s="1"/>
  <c r="M7" i="2" s="1"/>
  <c r="N7" i="2" s="1"/>
  <c r="P7" i="2" s="1"/>
  <c r="Q7" i="2" s="1"/>
  <c r="R7" i="2" s="1"/>
  <c r="S7" i="2" s="1"/>
  <c r="T7" i="2" s="1"/>
  <c r="I32" i="2"/>
  <c r="I33" i="2" s="1"/>
  <c r="I34" i="2" s="1"/>
  <c r="J34" i="2" s="1"/>
  <c r="K34" i="2" s="1"/>
  <c r="M34" i="2" s="1"/>
  <c r="I38" i="2"/>
  <c r="I39" i="2" s="1"/>
  <c r="I40" i="2" s="1"/>
  <c r="V32" i="2"/>
  <c r="V33" i="2" s="1"/>
  <c r="V34" i="2" s="1"/>
  <c r="W34" i="2" s="1"/>
  <c r="W13" i="2"/>
  <c r="J25" i="2"/>
  <c r="K25" i="2" s="1"/>
  <c r="M25" i="2" s="1"/>
  <c r="N25" i="2" s="1"/>
  <c r="P25" i="2" s="1"/>
  <c r="Q25" i="2" s="1"/>
  <c r="R25" i="2" s="1"/>
  <c r="S25" i="2" s="1"/>
  <c r="T25" i="2" s="1"/>
  <c r="V26" i="2"/>
  <c r="V27" i="2" s="1"/>
  <c r="W19" i="2"/>
  <c r="J19" i="2"/>
  <c r="K19" i="2" s="1"/>
  <c r="M19" i="2" s="1"/>
  <c r="N19" i="2" s="1"/>
  <c r="P19" i="2" s="1"/>
  <c r="Q19" i="2" s="1"/>
  <c r="R19" i="2" s="1"/>
  <c r="S19" i="2" s="1"/>
  <c r="T19" i="2" s="1"/>
  <c r="I20" i="2"/>
  <c r="I21" i="2" s="1"/>
  <c r="J44" i="2"/>
  <c r="K44" i="2" s="1"/>
  <c r="V44" i="2"/>
  <c r="V45" i="2" s="1"/>
  <c r="V46" i="2" s="1"/>
  <c r="W46" i="2" s="1"/>
  <c r="J43" i="2"/>
  <c r="K43" i="2" s="1"/>
  <c r="W38" i="2"/>
  <c r="V39" i="2"/>
  <c r="W44" i="2"/>
  <c r="W37" i="2"/>
  <c r="J46" i="2"/>
  <c r="K46" i="2" s="1"/>
  <c r="V20" i="2"/>
  <c r="V16" i="2"/>
  <c r="V8" i="2"/>
  <c r="I28" i="2"/>
  <c r="J27" i="2"/>
  <c r="K27" i="2" s="1"/>
  <c r="M27" i="2" s="1"/>
  <c r="N27" i="2" s="1"/>
  <c r="P27" i="2" s="1"/>
  <c r="Q27" i="2" s="1"/>
  <c r="R27" i="2" s="1"/>
  <c r="S27" i="2" s="1"/>
  <c r="T27" i="2" s="1"/>
  <c r="J26" i="2"/>
  <c r="K26" i="2" s="1"/>
  <c r="M26" i="2" s="1"/>
  <c r="N26" i="2" s="1"/>
  <c r="P26" i="2" s="1"/>
  <c r="Q26" i="2" s="1"/>
  <c r="R26" i="2" s="1"/>
  <c r="S26" i="2" s="1"/>
  <c r="T26" i="2" s="1"/>
  <c r="I15" i="2"/>
  <c r="J13" i="2"/>
  <c r="K13" i="2" s="1"/>
  <c r="M13" i="2" s="1"/>
  <c r="N13" i="2" s="1"/>
  <c r="P13" i="2" s="1"/>
  <c r="Q13" i="2" s="1"/>
  <c r="R13" i="2" s="1"/>
  <c r="S13" i="2" s="1"/>
  <c r="T13" i="2" s="1"/>
  <c r="B8" i="1"/>
  <c r="B5" i="1"/>
  <c r="G225" i="4" l="1"/>
  <c r="F225" i="4" s="1"/>
  <c r="X226" i="4"/>
  <c r="E224" i="4"/>
  <c r="AA95" i="4"/>
  <c r="Z95" i="4"/>
  <c r="F11" i="3"/>
  <c r="P7" i="3"/>
  <c r="AM7" i="3" s="1"/>
  <c r="AG9" i="3"/>
  <c r="G72" i="3"/>
  <c r="U85" i="3"/>
  <c r="T85" i="3"/>
  <c r="R85" i="3"/>
  <c r="S73" i="3"/>
  <c r="G73" i="3" s="1"/>
  <c r="R8" i="3"/>
  <c r="P8" i="3"/>
  <c r="AM8" i="3" s="1"/>
  <c r="AN8" i="3" s="1"/>
  <c r="S8" i="3"/>
  <c r="G8" i="3" s="1"/>
  <c r="AG10" i="3"/>
  <c r="F12" i="3"/>
  <c r="H11" i="3"/>
  <c r="K10" i="3"/>
  <c r="M10" i="3" s="1"/>
  <c r="N10" i="3" s="1"/>
  <c r="Q10" i="3" s="1"/>
  <c r="R10" i="3" s="1"/>
  <c r="AN7" i="3"/>
  <c r="AO7" i="3" s="1"/>
  <c r="J10" i="2"/>
  <c r="K10" i="2" s="1"/>
  <c r="M10" i="2" s="1"/>
  <c r="N10" i="2" s="1"/>
  <c r="P10" i="2" s="1"/>
  <c r="Q10" i="2" s="1"/>
  <c r="R10" i="2" s="1"/>
  <c r="S10" i="2" s="1"/>
  <c r="T10" i="2" s="1"/>
  <c r="W45" i="2"/>
  <c r="J21" i="2"/>
  <c r="K21" i="2" s="1"/>
  <c r="W27" i="2"/>
  <c r="J14" i="2"/>
  <c r="K14" i="2" s="1"/>
  <c r="M14" i="2" s="1"/>
  <c r="N14" i="2" s="1"/>
  <c r="P14" i="2" s="1"/>
  <c r="Q14" i="2" s="1"/>
  <c r="R14" i="2" s="1"/>
  <c r="S14" i="2" s="1"/>
  <c r="T14" i="2" s="1"/>
  <c r="I22" i="2"/>
  <c r="J22" i="2" s="1"/>
  <c r="K22" i="2" s="1"/>
  <c r="M22" i="2" s="1"/>
  <c r="N22" i="2" s="1"/>
  <c r="P22" i="2" s="1"/>
  <c r="Q22" i="2" s="1"/>
  <c r="R22" i="2" s="1"/>
  <c r="S22" i="2" s="1"/>
  <c r="T22" i="2" s="1"/>
  <c r="J28" i="2"/>
  <c r="K28" i="2" s="1"/>
  <c r="M28" i="2" s="1"/>
  <c r="N28" i="2" s="1"/>
  <c r="P28" i="2" s="1"/>
  <c r="Q28" i="2" s="1"/>
  <c r="R28" i="2" s="1"/>
  <c r="S28" i="2" s="1"/>
  <c r="T28" i="2" s="1"/>
  <c r="W8" i="2"/>
  <c r="N34" i="2"/>
  <c r="J40" i="2"/>
  <c r="K40" i="2" s="1"/>
  <c r="P40" i="2" s="1"/>
  <c r="W16" i="2"/>
  <c r="W33" i="2"/>
  <c r="W32" i="2"/>
  <c r="M6" i="2"/>
  <c r="N6" i="2" s="1"/>
  <c r="P6" i="2" s="1"/>
  <c r="Q6" i="2" s="1"/>
  <c r="V28" i="2"/>
  <c r="W28" i="2" s="1"/>
  <c r="J32" i="2"/>
  <c r="K32" i="2" s="1"/>
  <c r="M32" i="2" s="1"/>
  <c r="L11" i="3"/>
  <c r="I12" i="3"/>
  <c r="J38" i="2"/>
  <c r="K38" i="2" s="1"/>
  <c r="J39" i="2"/>
  <c r="K39" i="2" s="1"/>
  <c r="W26" i="2"/>
  <c r="J20" i="2"/>
  <c r="K20" i="2" s="1"/>
  <c r="M20" i="2" s="1"/>
  <c r="N20" i="2" s="1"/>
  <c r="P20" i="2" s="1"/>
  <c r="Q20" i="2" s="1"/>
  <c r="R20" i="2" s="1"/>
  <c r="S20" i="2" s="1"/>
  <c r="T20" i="2" s="1"/>
  <c r="V40" i="2"/>
  <c r="W40" i="2" s="1"/>
  <c r="W39" i="2"/>
  <c r="V21" i="2"/>
  <c r="W20" i="2"/>
  <c r="V9" i="2"/>
  <c r="W9" i="2" s="1"/>
  <c r="I16" i="2"/>
  <c r="J15" i="2"/>
  <c r="K15" i="2" s="1"/>
  <c r="M15" i="2" s="1"/>
  <c r="N15" i="2" s="1"/>
  <c r="P15" i="2" s="1"/>
  <c r="Q15" i="2" s="1"/>
  <c r="R15" i="2" s="1"/>
  <c r="S15" i="2" s="1"/>
  <c r="T15" i="2" s="1"/>
  <c r="B9" i="1"/>
  <c r="B11" i="1" s="1"/>
  <c r="G226" i="4" l="1"/>
  <c r="F226" i="4" s="1"/>
  <c r="X227" i="4"/>
  <c r="E225" i="4"/>
  <c r="Z96" i="4"/>
  <c r="AA96" i="4"/>
  <c r="T86" i="3"/>
  <c r="U86" i="3"/>
  <c r="R86" i="3"/>
  <c r="S74" i="3"/>
  <c r="AO8" i="3"/>
  <c r="P10" i="3"/>
  <c r="AM10" i="3" s="1"/>
  <c r="AN10" i="3" s="1"/>
  <c r="F13" i="3"/>
  <c r="H13" i="3" s="1"/>
  <c r="AE11" i="3"/>
  <c r="AF11" i="3" s="1"/>
  <c r="AG11" i="3" s="1"/>
  <c r="M11" i="3"/>
  <c r="N11" i="3" s="1"/>
  <c r="Q11" i="3" s="1"/>
  <c r="M9" i="3"/>
  <c r="Q9" i="3" s="1"/>
  <c r="R9" i="3" s="1"/>
  <c r="S9" i="3" s="1"/>
  <c r="G9" i="3" s="1"/>
  <c r="R6" i="2"/>
  <c r="S6" i="2" s="1"/>
  <c r="T6" i="2" s="1"/>
  <c r="N32" i="2"/>
  <c r="I13" i="3"/>
  <c r="L13" i="3" s="1"/>
  <c r="L12" i="3"/>
  <c r="V22" i="2"/>
  <c r="W22" i="2" s="1"/>
  <c r="W21" i="2"/>
  <c r="V10" i="2"/>
  <c r="W10" i="2" s="1"/>
  <c r="J16" i="2"/>
  <c r="K16" i="2" s="1"/>
  <c r="M16" i="2" s="1"/>
  <c r="N16" i="2" s="1"/>
  <c r="P16" i="2" s="1"/>
  <c r="Q16" i="2" s="1"/>
  <c r="R16" i="2" s="1"/>
  <c r="S16" i="2" s="1"/>
  <c r="T16" i="2" s="1"/>
  <c r="X228" i="4" l="1"/>
  <c r="G227" i="4"/>
  <c r="F227" i="4" s="1"/>
  <c r="E226" i="4"/>
  <c r="Z97" i="4"/>
  <c r="AA97" i="4"/>
  <c r="G74" i="3"/>
  <c r="T87" i="3"/>
  <c r="U87" i="3"/>
  <c r="R87" i="3"/>
  <c r="S75" i="3"/>
  <c r="S10" i="3"/>
  <c r="G10" i="3" s="1"/>
  <c r="P11" i="3"/>
  <c r="AM11" i="3" s="1"/>
  <c r="AN11" i="3" s="1"/>
  <c r="R11" i="3"/>
  <c r="AE12" i="3"/>
  <c r="AF12" i="3" s="1"/>
  <c r="AG12" i="3" s="1"/>
  <c r="K12" i="3"/>
  <c r="M12" i="3" s="1"/>
  <c r="N12" i="3" s="1"/>
  <c r="Q12" i="3" s="1"/>
  <c r="P9" i="3"/>
  <c r="AM9" i="3" s="1"/>
  <c r="AN9" i="3" s="1"/>
  <c r="AO9" i="3" s="1"/>
  <c r="AO10" i="3" s="1"/>
  <c r="AE13" i="3"/>
  <c r="AF13" i="3" s="1"/>
  <c r="K13" i="3"/>
  <c r="M13" i="3" s="1"/>
  <c r="N13" i="3" s="1"/>
  <c r="Q13" i="3" s="1"/>
  <c r="G228" i="4" l="1"/>
  <c r="F228" i="4" s="1"/>
  <c r="X229" i="4"/>
  <c r="E227" i="4"/>
  <c r="AA98" i="4"/>
  <c r="Z98" i="4"/>
  <c r="G75" i="3"/>
  <c r="T88" i="3"/>
  <c r="U88" i="3"/>
  <c r="R88" i="3"/>
  <c r="S76" i="3"/>
  <c r="S11" i="3"/>
  <c r="AO11" i="3"/>
  <c r="AG13" i="3"/>
  <c r="R12" i="3"/>
  <c r="P12" i="3"/>
  <c r="AM12" i="3" s="1"/>
  <c r="AN12" i="3" s="1"/>
  <c r="P13" i="3"/>
  <c r="AM13" i="3" s="1"/>
  <c r="AN13" i="3" s="1"/>
  <c r="R13" i="3"/>
  <c r="X230" i="4" l="1"/>
  <c r="G229" i="4"/>
  <c r="F229" i="4" s="1"/>
  <c r="E228" i="4"/>
  <c r="AA99" i="4"/>
  <c r="Z99" i="4"/>
  <c r="G76" i="3"/>
  <c r="T89" i="3"/>
  <c r="U89" i="3"/>
  <c r="R89" i="3"/>
  <c r="S77" i="3"/>
  <c r="S12" i="3"/>
  <c r="G12" i="3" s="1"/>
  <c r="AO12" i="3"/>
  <c r="AO13" i="3" s="1"/>
  <c r="X231" i="4" l="1"/>
  <c r="G230" i="4"/>
  <c r="F230" i="4" s="1"/>
  <c r="E229" i="4"/>
  <c r="AA100" i="4"/>
  <c r="Z100" i="4"/>
  <c r="S13" i="3"/>
  <c r="G13" i="3" s="1"/>
  <c r="G77" i="3"/>
  <c r="S78" i="3"/>
  <c r="G231" i="4" l="1"/>
  <c r="F231" i="4" s="1"/>
  <c r="X232" i="4"/>
  <c r="E230" i="4"/>
  <c r="Z101" i="4"/>
  <c r="AA101" i="4"/>
  <c r="G78" i="3"/>
  <c r="S79" i="3"/>
  <c r="K43" i="3"/>
  <c r="H31" i="3"/>
  <c r="K31" i="3" s="1"/>
  <c r="K40" i="3"/>
  <c r="H36" i="3"/>
  <c r="K36" i="3" s="1"/>
  <c r="M36" i="3" s="1"/>
  <c r="N36" i="3" s="1"/>
  <c r="Q36" i="3" s="1"/>
  <c r="R36" i="3" s="1"/>
  <c r="H33" i="3"/>
  <c r="K33" i="3" s="1"/>
  <c r="H34" i="3"/>
  <c r="K34" i="3" s="1"/>
  <c r="M34" i="3" s="1"/>
  <c r="N34" i="3" s="1"/>
  <c r="Q34" i="3" s="1"/>
  <c r="R34" i="3" s="1"/>
  <c r="H35" i="3"/>
  <c r="K35" i="3" s="1"/>
  <c r="K45" i="3"/>
  <c r="K41" i="3"/>
  <c r="K44" i="3"/>
  <c r="K46" i="3"/>
  <c r="M46" i="3" s="1"/>
  <c r="N46" i="3" s="1"/>
  <c r="Q46" i="3" s="1"/>
  <c r="R46" i="3" s="1"/>
  <c r="K42" i="3"/>
  <c r="M42" i="3" s="1"/>
  <c r="N42" i="3" s="1"/>
  <c r="Q42" i="3" s="1"/>
  <c r="R42" i="3" s="1"/>
  <c r="H32" i="3"/>
  <c r="K32" i="3" s="1"/>
  <c r="H29" i="3"/>
  <c r="K29" i="3" s="1"/>
  <c r="H30" i="3"/>
  <c r="K30" i="3" s="1"/>
  <c r="G232" i="4" l="1"/>
  <c r="F232" i="4" s="1"/>
  <c r="X233" i="4"/>
  <c r="E231" i="4"/>
  <c r="AA102" i="4"/>
  <c r="Z102" i="4"/>
  <c r="G79" i="3"/>
  <c r="S80" i="3"/>
  <c r="K39" i="3"/>
  <c r="M39" i="3" s="1"/>
  <c r="N39" i="3" s="1"/>
  <c r="Q39" i="3" s="1"/>
  <c r="M30" i="3"/>
  <c r="N30" i="3" s="1"/>
  <c r="Q30" i="3" s="1"/>
  <c r="R30" i="3" s="1"/>
  <c r="M29" i="3"/>
  <c r="N29" i="3" s="1"/>
  <c r="Q29" i="3" s="1"/>
  <c r="R29" i="3" s="1"/>
  <c r="S29" i="3" s="1"/>
  <c r="M41" i="3"/>
  <c r="N41" i="3" s="1"/>
  <c r="Q41" i="3" s="1"/>
  <c r="R41" i="3" s="1"/>
  <c r="M35" i="3"/>
  <c r="N35" i="3" s="1"/>
  <c r="Q35" i="3" s="1"/>
  <c r="R35" i="3" s="1"/>
  <c r="M43" i="3"/>
  <c r="N43" i="3" s="1"/>
  <c r="Q43" i="3" s="1"/>
  <c r="R43" i="3" s="1"/>
  <c r="M45" i="3"/>
  <c r="N45" i="3" s="1"/>
  <c r="Q45" i="3" s="1"/>
  <c r="R45" i="3" s="1"/>
  <c r="P34" i="3"/>
  <c r="M33" i="3"/>
  <c r="N33" i="3" s="1"/>
  <c r="Q33" i="3" s="1"/>
  <c r="R33" i="3" s="1"/>
  <c r="M32" i="3"/>
  <c r="N32" i="3" s="1"/>
  <c r="Q32" i="3" s="1"/>
  <c r="R32" i="3" s="1"/>
  <c r="P42" i="3"/>
  <c r="M31" i="3"/>
  <c r="N31" i="3" s="1"/>
  <c r="Q31" i="3" s="1"/>
  <c r="R31" i="3" s="1"/>
  <c r="P36" i="3"/>
  <c r="M40" i="3"/>
  <c r="N40" i="3" s="1"/>
  <c r="Q40" i="3" s="1"/>
  <c r="R40" i="3" s="1"/>
  <c r="P46" i="3"/>
  <c r="M44" i="3"/>
  <c r="N44" i="3" s="1"/>
  <c r="Q44" i="3" s="1"/>
  <c r="R44" i="3" s="1"/>
  <c r="G233" i="4" l="1"/>
  <c r="F233" i="4" s="1"/>
  <c r="X234" i="4"/>
  <c r="E232" i="4"/>
  <c r="AA103" i="4"/>
  <c r="Z103" i="4"/>
  <c r="S30" i="3"/>
  <c r="G80" i="3"/>
  <c r="S81" i="3"/>
  <c r="R39" i="3"/>
  <c r="S39" i="3" s="1"/>
  <c r="P39" i="3"/>
  <c r="P40" i="3"/>
  <c r="C30" i="3"/>
  <c r="P35" i="3"/>
  <c r="P29" i="3"/>
  <c r="P30" i="3"/>
  <c r="P45" i="3"/>
  <c r="P31" i="3"/>
  <c r="P32" i="3"/>
  <c r="P43" i="3"/>
  <c r="P33" i="3"/>
  <c r="P41" i="3"/>
  <c r="P44" i="3"/>
  <c r="G234" i="4" l="1"/>
  <c r="F234" i="4" s="1"/>
  <c r="X235" i="4"/>
  <c r="E233" i="4"/>
  <c r="AA104" i="4"/>
  <c r="Z104" i="4"/>
  <c r="G81" i="3"/>
  <c r="G39" i="3"/>
  <c r="S82" i="3"/>
  <c r="AF61" i="3"/>
  <c r="S40" i="3"/>
  <c r="C31" i="3"/>
  <c r="S31" i="3"/>
  <c r="C32" i="3" s="1"/>
  <c r="G235" i="4" l="1"/>
  <c r="F235" i="4" s="1"/>
  <c r="X236" i="4"/>
  <c r="E234" i="4"/>
  <c r="Z105" i="4"/>
  <c r="AA105" i="4"/>
  <c r="G82" i="3"/>
  <c r="G40" i="3"/>
  <c r="S83" i="3"/>
  <c r="AF62" i="3"/>
  <c r="S41" i="3"/>
  <c r="S32" i="3"/>
  <c r="G236" i="4" l="1"/>
  <c r="F236" i="4" s="1"/>
  <c r="X237" i="4"/>
  <c r="E235" i="4"/>
  <c r="AA106" i="4"/>
  <c r="Z106" i="4"/>
  <c r="G83" i="3"/>
  <c r="G41" i="3"/>
  <c r="S84" i="3"/>
  <c r="S42" i="3"/>
  <c r="AF63" i="3"/>
  <c r="C33" i="3"/>
  <c r="S33" i="3"/>
  <c r="G237" i="4" l="1"/>
  <c r="F237" i="4" s="1"/>
  <c r="X238" i="4"/>
  <c r="X239" i="4" s="1"/>
  <c r="E236" i="4"/>
  <c r="G84" i="3"/>
  <c r="G42" i="3"/>
  <c r="S85" i="3"/>
  <c r="AF64" i="3"/>
  <c r="S43" i="3"/>
  <c r="C34" i="3"/>
  <c r="S34" i="3"/>
  <c r="G239" i="4" l="1"/>
  <c r="X240" i="4"/>
  <c r="G238" i="4"/>
  <c r="F238" i="4" s="1"/>
  <c r="E237" i="4"/>
  <c r="G85" i="3"/>
  <c r="G43" i="3"/>
  <c r="S86" i="3"/>
  <c r="AF65" i="3"/>
  <c r="S44" i="3"/>
  <c r="C35" i="3"/>
  <c r="S35" i="3"/>
  <c r="X241" i="4" l="1"/>
  <c r="G240" i="4"/>
  <c r="E239" i="4"/>
  <c r="F239" i="4"/>
  <c r="E238" i="4"/>
  <c r="G86" i="3"/>
  <c r="G44" i="3"/>
  <c r="S87" i="3"/>
  <c r="S45" i="3"/>
  <c r="AF66" i="3"/>
  <c r="C36" i="3"/>
  <c r="S36" i="3"/>
  <c r="E240" i="4" l="1"/>
  <c r="F240" i="4"/>
  <c r="G241" i="4"/>
  <c r="X242" i="4"/>
  <c r="G87" i="3"/>
  <c r="G45" i="3"/>
  <c r="S88" i="3"/>
  <c r="AF67" i="3"/>
  <c r="S46" i="3"/>
  <c r="X243" i="4" l="1"/>
  <c r="G242" i="4"/>
  <c r="E241" i="4"/>
  <c r="F241" i="4"/>
  <c r="G88" i="3"/>
  <c r="S47" i="3"/>
  <c r="G47" i="3" s="1"/>
  <c r="G46" i="3"/>
  <c r="S89" i="3"/>
  <c r="G89" i="3" s="1"/>
  <c r="AF68" i="3"/>
  <c r="E242" i="4" l="1"/>
  <c r="F242" i="4"/>
  <c r="X244" i="4"/>
  <c r="G243" i="4"/>
  <c r="AF69" i="3"/>
  <c r="E243" i="4" l="1"/>
  <c r="F243" i="4"/>
  <c r="G244" i="4"/>
  <c r="X245" i="4"/>
  <c r="V67" i="4"/>
  <c r="X67" i="4" s="1"/>
  <c r="G67" i="4" s="1"/>
  <c r="F244" i="4" l="1"/>
  <c r="E244" i="4"/>
  <c r="X246" i="4"/>
  <c r="G245" i="4"/>
  <c r="F67" i="4"/>
  <c r="E67" i="4"/>
  <c r="X68" i="4"/>
  <c r="G68" i="4" s="1"/>
  <c r="T67" i="4"/>
  <c r="F245" i="4" l="1"/>
  <c r="E245" i="4"/>
  <c r="G246" i="4"/>
  <c r="X247" i="4"/>
  <c r="F68" i="4"/>
  <c r="E68" i="4"/>
  <c r="X69" i="4"/>
  <c r="G69" i="4" s="1"/>
  <c r="G247" i="4" l="1"/>
  <c r="X248" i="4"/>
  <c r="E246" i="4"/>
  <c r="F246" i="4"/>
  <c r="F69" i="4"/>
  <c r="E69" i="4"/>
  <c r="X70" i="4"/>
  <c r="G70" i="4" s="1"/>
  <c r="G248" i="4" l="1"/>
  <c r="X249" i="4"/>
  <c r="F247" i="4"/>
  <c r="E247" i="4"/>
  <c r="F70" i="4"/>
  <c r="E70" i="4"/>
  <c r="X71" i="4"/>
  <c r="G71" i="4" s="1"/>
  <c r="G249" i="4" l="1"/>
  <c r="X250" i="4"/>
  <c r="E248" i="4"/>
  <c r="F248" i="4"/>
  <c r="F71" i="4"/>
  <c r="E71" i="4"/>
  <c r="X72" i="4"/>
  <c r="G72" i="4" s="1"/>
  <c r="G250" i="4" l="1"/>
  <c r="X251" i="4"/>
  <c r="E249" i="4"/>
  <c r="F249" i="4"/>
  <c r="F72" i="4"/>
  <c r="E72" i="4"/>
  <c r="X73" i="4"/>
  <c r="G73" i="4" s="1"/>
  <c r="X252" i="4" l="1"/>
  <c r="G251" i="4"/>
  <c r="F250" i="4"/>
  <c r="E250" i="4"/>
  <c r="F73" i="4"/>
  <c r="E73" i="4"/>
  <c r="X74" i="4"/>
  <c r="G74" i="4" s="1"/>
  <c r="E251" i="4" l="1"/>
  <c r="F251" i="4"/>
  <c r="G252" i="4"/>
  <c r="X253" i="4"/>
  <c r="F74" i="4"/>
  <c r="E74" i="4"/>
  <c r="X75" i="4"/>
  <c r="G75" i="4" s="1"/>
  <c r="F252" i="4" l="1"/>
  <c r="E252" i="4"/>
  <c r="G253" i="4"/>
  <c r="X254" i="4"/>
  <c r="F75" i="4"/>
  <c r="E75" i="4"/>
  <c r="X76" i="4"/>
  <c r="G76" i="4" s="1"/>
  <c r="E253" i="4" l="1"/>
  <c r="F253" i="4"/>
  <c r="G254" i="4"/>
  <c r="X255" i="4"/>
  <c r="F76" i="4"/>
  <c r="E76" i="4"/>
  <c r="X77" i="4"/>
  <c r="G77" i="4" s="1"/>
  <c r="G255" i="4" l="1"/>
  <c r="X256" i="4"/>
  <c r="E254" i="4"/>
  <c r="F254" i="4"/>
  <c r="F77" i="4"/>
  <c r="E77" i="4"/>
  <c r="X78" i="4"/>
  <c r="G78" i="4" s="1"/>
  <c r="G256" i="4" l="1"/>
  <c r="X257" i="4"/>
  <c r="E255" i="4"/>
  <c r="F255" i="4"/>
  <c r="F78" i="4"/>
  <c r="E78" i="4"/>
  <c r="X79" i="4"/>
  <c r="G79" i="4" s="1"/>
  <c r="G257" i="4" l="1"/>
  <c r="X258" i="4"/>
  <c r="F256" i="4"/>
  <c r="E256" i="4"/>
  <c r="F79" i="4"/>
  <c r="E79" i="4"/>
  <c r="X80" i="4"/>
  <c r="G80" i="4" s="1"/>
  <c r="G258" i="4" l="1"/>
  <c r="X259" i="4"/>
  <c r="E257" i="4"/>
  <c r="F257" i="4"/>
  <c r="F80" i="4"/>
  <c r="E80" i="4"/>
  <c r="X81" i="4"/>
  <c r="G81" i="4" s="1"/>
  <c r="X260" i="4" l="1"/>
  <c r="G260" i="4" s="1"/>
  <c r="G259" i="4"/>
  <c r="E258" i="4"/>
  <c r="F258" i="4"/>
  <c r="F81" i="4"/>
  <c r="E81" i="4"/>
  <c r="X82" i="4"/>
  <c r="G82" i="4" s="1"/>
  <c r="E259" i="4" l="1"/>
  <c r="F259" i="4"/>
  <c r="E260" i="4"/>
  <c r="F260" i="4"/>
  <c r="F82" i="4"/>
  <c r="E82" i="4"/>
  <c r="X83" i="4"/>
  <c r="G83" i="4" s="1"/>
  <c r="F83" i="4" l="1"/>
  <c r="E83" i="4"/>
  <c r="X84" i="4"/>
  <c r="G84" i="4" s="1"/>
  <c r="F84" i="4" l="1"/>
  <c r="E84" i="4"/>
  <c r="X85" i="4"/>
  <c r="G85" i="4" s="1"/>
  <c r="F85" i="4" l="1"/>
  <c r="E85" i="4"/>
  <c r="X86" i="4"/>
  <c r="G86" i="4" s="1"/>
  <c r="F86" i="4" l="1"/>
  <c r="E86" i="4"/>
  <c r="X87" i="4"/>
  <c r="G87" i="4" s="1"/>
  <c r="F87" i="4" l="1"/>
  <c r="E87" i="4"/>
  <c r="X88" i="4"/>
  <c r="G88" i="4" s="1"/>
  <c r="AL152" i="4" l="1"/>
  <c r="F88" i="4"/>
  <c r="E88" i="4"/>
  <c r="AL221" i="4"/>
  <c r="X89" i="4"/>
  <c r="G89" i="4" s="1"/>
  <c r="AL143" i="4" l="1"/>
  <c r="F89" i="4"/>
  <c r="E89" i="4"/>
  <c r="AL212" i="4"/>
  <c r="X90" i="4"/>
  <c r="G90" i="4" s="1"/>
  <c r="AL144" i="4" l="1"/>
  <c r="F90" i="4"/>
  <c r="E90" i="4"/>
  <c r="AL213" i="4"/>
  <c r="X91" i="4"/>
  <c r="G91" i="4" s="1"/>
  <c r="AL145" i="4" l="1"/>
  <c r="F91" i="4"/>
  <c r="E91" i="4"/>
  <c r="AL214" i="4"/>
  <c r="X92" i="4"/>
  <c r="G92" i="4" s="1"/>
  <c r="AL146" i="4" l="1"/>
  <c r="F92" i="4"/>
  <c r="E92" i="4"/>
  <c r="AL215" i="4"/>
  <c r="X93" i="4"/>
  <c r="G93" i="4" s="1"/>
  <c r="AL147" i="4" l="1"/>
  <c r="F93" i="4"/>
  <c r="E93" i="4"/>
  <c r="AL216" i="4"/>
  <c r="X94" i="4"/>
  <c r="G94" i="4" s="1"/>
  <c r="AL148" i="4" l="1"/>
  <c r="F94" i="4"/>
  <c r="E94" i="4"/>
  <c r="AL217" i="4"/>
  <c r="X95" i="4"/>
  <c r="G95" i="4" s="1"/>
  <c r="AL149" i="4" l="1"/>
  <c r="F95" i="4"/>
  <c r="E95" i="4"/>
  <c r="AL218" i="4"/>
  <c r="X96" i="4"/>
  <c r="G96" i="4" s="1"/>
  <c r="AL150" i="4" l="1"/>
  <c r="AL219" i="4"/>
  <c r="F96" i="4"/>
  <c r="E96" i="4"/>
  <c r="X97" i="4"/>
  <c r="G97" i="4" s="1"/>
  <c r="AL151" i="4" l="1"/>
  <c r="AL220" i="4"/>
  <c r="F97" i="4"/>
  <c r="E97" i="4"/>
  <c r="X98" i="4"/>
  <c r="G98" i="4" s="1"/>
  <c r="F98" i="4" l="1"/>
  <c r="E98" i="4"/>
  <c r="X99" i="4"/>
  <c r="G99" i="4" s="1"/>
  <c r="X100" i="4" l="1"/>
  <c r="G100" i="4" s="1"/>
  <c r="F100" i="4" s="1"/>
  <c r="F99" i="4"/>
  <c r="E99" i="4"/>
  <c r="X101" i="4"/>
  <c r="G101" i="4" s="1"/>
  <c r="E100" i="4" l="1"/>
  <c r="F101" i="4"/>
  <c r="E101" i="4"/>
  <c r="X102" i="4"/>
  <c r="G102" i="4" s="1"/>
  <c r="F102" i="4" l="1"/>
  <c r="E102" i="4"/>
  <c r="X103" i="4"/>
  <c r="G103" i="4" s="1"/>
  <c r="F103" i="4" l="1"/>
  <c r="E103" i="4"/>
  <c r="X104" i="4"/>
  <c r="G104" i="4" s="1"/>
  <c r="F104" i="4" l="1"/>
  <c r="E104" i="4"/>
  <c r="X105" i="4"/>
  <c r="G105" i="4" s="1"/>
  <c r="F105" i="4" l="1"/>
  <c r="E105" i="4"/>
  <c r="X106" i="4"/>
  <c r="G106" i="4" l="1"/>
  <c r="F106" i="4" s="1"/>
  <c r="X107" i="4"/>
  <c r="E106" i="4" l="1"/>
  <c r="X108" i="4"/>
  <c r="G107" i="4"/>
  <c r="E107" i="4" l="1"/>
  <c r="F107" i="4"/>
  <c r="G108" i="4"/>
  <c r="X109" i="4"/>
  <c r="E108" i="4" l="1"/>
  <c r="F108" i="4"/>
  <c r="G109" i="4"/>
  <c r="X110" i="4"/>
  <c r="X111" i="4" l="1"/>
  <c r="G110" i="4"/>
  <c r="E109" i="4"/>
  <c r="F109" i="4"/>
  <c r="E110" i="4" l="1"/>
  <c r="F110" i="4"/>
  <c r="G111" i="4"/>
  <c r="X112" i="4"/>
  <c r="E111" i="4" l="1"/>
  <c r="F111" i="4"/>
  <c r="G112" i="4"/>
  <c r="X113" i="4"/>
  <c r="E112" i="4" l="1"/>
  <c r="F112" i="4"/>
  <c r="X114" i="4"/>
  <c r="G113" i="4"/>
  <c r="G114" i="4" l="1"/>
  <c r="X115" i="4"/>
  <c r="E113" i="4"/>
  <c r="F113" i="4"/>
  <c r="G115" i="4" l="1"/>
  <c r="X116" i="4"/>
  <c r="X117" i="4" s="1"/>
  <c r="F114" i="4"/>
  <c r="E114" i="4"/>
  <c r="X118" i="4" l="1"/>
  <c r="G117" i="4"/>
  <c r="G116" i="4"/>
  <c r="E115" i="4"/>
  <c r="F115" i="4"/>
  <c r="E117" i="4" l="1"/>
  <c r="F117" i="4"/>
  <c r="G118" i="4"/>
  <c r="X119" i="4"/>
  <c r="F116" i="4"/>
  <c r="E116" i="4"/>
  <c r="E118" i="4" l="1"/>
  <c r="F118" i="4"/>
  <c r="G119" i="4"/>
  <c r="X120" i="4"/>
  <c r="E119" i="4" l="1"/>
  <c r="F119" i="4"/>
  <c r="X121" i="4"/>
  <c r="G120" i="4"/>
  <c r="G121" i="4" l="1"/>
  <c r="X122" i="4"/>
  <c r="F120" i="4"/>
  <c r="E120" i="4"/>
  <c r="G122" i="4" l="1"/>
  <c r="X123" i="4"/>
  <c r="E121" i="4"/>
  <c r="F121" i="4"/>
  <c r="X124" i="4" l="1"/>
  <c r="G123" i="4"/>
  <c r="E122" i="4"/>
  <c r="F122" i="4"/>
  <c r="F123" i="4" l="1"/>
  <c r="E123" i="4"/>
  <c r="G124" i="4"/>
  <c r="X125" i="4"/>
  <c r="G125" i="4" l="1"/>
  <c r="X126" i="4"/>
  <c r="E124" i="4"/>
  <c r="F124" i="4"/>
  <c r="G126" i="4" l="1"/>
  <c r="E125" i="4"/>
  <c r="F125" i="4"/>
  <c r="F126" i="4" l="1"/>
  <c r="E126" i="4"/>
  <c r="D5" i="5"/>
  <c r="Q5" i="5"/>
  <c r="U5" i="5" s="1"/>
  <c r="V5" i="5" s="1"/>
  <c r="V6" i="5" l="1"/>
  <c r="S5" i="5"/>
  <c r="F6" i="5" l="1"/>
  <c r="E6" i="5" s="1"/>
  <c r="Q43" i="5"/>
  <c r="U43" i="5" s="1"/>
  <c r="V44" i="5" s="1"/>
  <c r="Q34" i="5"/>
  <c r="U34" i="5" s="1"/>
  <c r="V35" i="5" s="1"/>
  <c r="Q54" i="5"/>
  <c r="U54" i="5" s="1"/>
  <c r="V55" i="5" s="1"/>
  <c r="Q49" i="5"/>
  <c r="U49" i="5" s="1"/>
  <c r="V50" i="5" s="1"/>
  <c r="Q19" i="5"/>
  <c r="U19" i="5" s="1"/>
  <c r="V20" i="5" s="1"/>
  <c r="Q31" i="5"/>
  <c r="U31" i="5" s="1"/>
  <c r="V32" i="5" s="1"/>
  <c r="Q27" i="5"/>
  <c r="U27" i="5" s="1"/>
  <c r="V28" i="5" s="1"/>
  <c r="Q15" i="5"/>
  <c r="U15" i="5" s="1"/>
  <c r="V16" i="5" s="1"/>
  <c r="Q33" i="5"/>
  <c r="U33" i="5" s="1"/>
  <c r="Q40" i="5"/>
  <c r="U40" i="5" s="1"/>
  <c r="Q14" i="5"/>
  <c r="U14" i="5" s="1"/>
  <c r="V15" i="5" s="1"/>
  <c r="Q44" i="5"/>
  <c r="U44" i="5" s="1"/>
  <c r="V45" i="5" s="1"/>
  <c r="Q46" i="5"/>
  <c r="U46" i="5" s="1"/>
  <c r="Q37" i="5"/>
  <c r="U37" i="5" s="1"/>
  <c r="V38" i="5" s="1"/>
  <c r="Q35" i="5"/>
  <c r="U35" i="5" s="1"/>
  <c r="V36" i="5" s="1"/>
  <c r="Q10" i="5"/>
  <c r="U10" i="5" s="1"/>
  <c r="V11" i="5" s="1"/>
  <c r="Q18" i="5"/>
  <c r="U18" i="5" s="1"/>
  <c r="Q52" i="5"/>
  <c r="U52" i="5" s="1"/>
  <c r="V53" i="5" s="1"/>
  <c r="Q22" i="5"/>
  <c r="U22" i="5" s="1"/>
  <c r="V23" i="5" s="1"/>
  <c r="Q16" i="5"/>
  <c r="U16" i="5" s="1"/>
  <c r="V17" i="5" s="1"/>
  <c r="Q57" i="5"/>
  <c r="U57" i="5" s="1"/>
  <c r="V58" i="5" s="1"/>
  <c r="Q17" i="5"/>
  <c r="U17" i="5" s="1"/>
  <c r="Q26" i="5"/>
  <c r="U26" i="5" s="1"/>
  <c r="V27" i="5" s="1"/>
  <c r="Q8" i="5"/>
  <c r="U8" i="5" s="1"/>
  <c r="V9" i="5" s="1"/>
  <c r="Q36" i="5"/>
  <c r="U36" i="5" s="1"/>
  <c r="V37" i="5" s="1"/>
  <c r="Q48" i="5"/>
  <c r="U48" i="5" s="1"/>
  <c r="Q55" i="5"/>
  <c r="U55" i="5" s="1"/>
  <c r="V56" i="5" s="1"/>
  <c r="Q30" i="5"/>
  <c r="U30" i="5" s="1"/>
  <c r="V31" i="5" s="1"/>
  <c r="Q20" i="5"/>
  <c r="U20" i="5" s="1"/>
  <c r="V21" i="5" s="1"/>
  <c r="Q41" i="5"/>
  <c r="U41" i="5" s="1"/>
  <c r="V42" i="5" s="1"/>
  <c r="Q23" i="5"/>
  <c r="U23" i="5" s="1"/>
  <c r="V24" i="5" s="1"/>
  <c r="Q50" i="5"/>
  <c r="U50" i="5" s="1"/>
  <c r="V51" i="5" s="1"/>
  <c r="Q38" i="5"/>
  <c r="U38" i="5" s="1"/>
  <c r="V39" i="5" s="1"/>
  <c r="Q58" i="5"/>
  <c r="U58" i="5" s="1"/>
  <c r="V59" i="5" s="1"/>
  <c r="Q9" i="5"/>
  <c r="U9" i="5" s="1"/>
  <c r="V10" i="5" s="1"/>
  <c r="Q13" i="5"/>
  <c r="U13" i="5" s="1"/>
  <c r="V14" i="5" s="1"/>
  <c r="Q12" i="5"/>
  <c r="U12" i="5" s="1"/>
  <c r="V13" i="5" s="1"/>
  <c r="Q29" i="5"/>
  <c r="U29" i="5" s="1"/>
  <c r="V30" i="5" s="1"/>
  <c r="Q21" i="5"/>
  <c r="U21" i="5" s="1"/>
  <c r="Q25" i="5"/>
  <c r="U25" i="5" s="1"/>
  <c r="Q6" i="5"/>
  <c r="U6" i="5" s="1"/>
  <c r="Q24" i="5"/>
  <c r="U24" i="5" s="1"/>
  <c r="V25" i="5" s="1"/>
  <c r="Q45" i="5"/>
  <c r="U45" i="5" s="1"/>
  <c r="V46" i="5" s="1"/>
  <c r="Q59" i="5"/>
  <c r="U59" i="5" s="1"/>
  <c r="S59" i="5" s="1"/>
  <c r="Q47" i="5"/>
  <c r="U47" i="5" s="1"/>
  <c r="V48" i="5" s="1"/>
  <c r="Q32" i="5"/>
  <c r="U32" i="5" s="1"/>
  <c r="V33" i="5" s="1"/>
  <c r="Q56" i="5"/>
  <c r="U56" i="5" s="1"/>
  <c r="V57" i="5" s="1"/>
  <c r="Q42" i="5"/>
  <c r="U42" i="5" s="1"/>
  <c r="V43" i="5" s="1"/>
  <c r="Q39" i="5"/>
  <c r="U39" i="5" s="1"/>
  <c r="V40" i="5" s="1"/>
  <c r="Q11" i="5"/>
  <c r="U11" i="5" s="1"/>
  <c r="V12" i="5" s="1"/>
  <c r="Q53" i="5"/>
  <c r="U53" i="5" s="1"/>
  <c r="Q7" i="5"/>
  <c r="U7" i="5" s="1"/>
  <c r="Q51" i="5"/>
  <c r="U51" i="5" s="1"/>
  <c r="V52" i="5" s="1"/>
  <c r="Q28" i="5"/>
  <c r="U28" i="5" s="1"/>
  <c r="V29" i="5" s="1"/>
  <c r="D6" i="5" l="1"/>
  <c r="S50" i="5"/>
  <c r="S33" i="5"/>
  <c r="V34" i="5"/>
  <c r="S48" i="5"/>
  <c r="V49" i="5"/>
  <c r="S6" i="5"/>
  <c r="V7" i="5"/>
  <c r="S25" i="5"/>
  <c r="V26" i="5"/>
  <c r="S53" i="5"/>
  <c r="V54" i="5"/>
  <c r="S18" i="5"/>
  <c r="V19" i="5"/>
  <c r="S40" i="5"/>
  <c r="V41" i="5"/>
  <c r="S21" i="5"/>
  <c r="V22" i="5"/>
  <c r="S46" i="5"/>
  <c r="V47" i="5"/>
  <c r="S17" i="5"/>
  <c r="V18" i="5"/>
  <c r="S7" i="5"/>
  <c r="V8" i="5"/>
  <c r="S12" i="5"/>
  <c r="S57" i="5"/>
  <c r="S35" i="5"/>
  <c r="S41" i="5"/>
  <c r="S24" i="5"/>
  <c r="S29" i="5"/>
  <c r="S52" i="5"/>
  <c r="S27" i="5"/>
  <c r="S42" i="5"/>
  <c r="S20" i="5"/>
  <c r="S30" i="5"/>
  <c r="S55" i="5"/>
  <c r="S19" i="5"/>
  <c r="S10" i="5"/>
  <c r="S32" i="5"/>
  <c r="S28" i="5"/>
  <c r="S51" i="5"/>
  <c r="S13" i="5"/>
  <c r="S34" i="5"/>
  <c r="S9" i="5"/>
  <c r="S8" i="5"/>
  <c r="S38" i="5"/>
  <c r="S16" i="5"/>
  <c r="S26" i="5"/>
  <c r="S58" i="5"/>
  <c r="S31" i="5"/>
  <c r="S15" i="5"/>
  <c r="S22" i="5"/>
  <c r="S45" i="5"/>
  <c r="S44" i="5"/>
  <c r="S37" i="5"/>
  <c r="S11" i="5"/>
  <c r="S56" i="5"/>
  <c r="S36" i="5"/>
  <c r="S54" i="5"/>
  <c r="S39" i="5"/>
  <c r="S14" i="5"/>
  <c r="S23" i="5"/>
  <c r="S47" i="5"/>
  <c r="S49" i="5"/>
  <c r="S43" i="5"/>
  <c r="F7" i="5" l="1"/>
  <c r="D7" i="5" s="1"/>
  <c r="F8" i="5"/>
  <c r="E7" i="5" l="1"/>
  <c r="F9" i="5"/>
  <c r="E8" i="5"/>
  <c r="D8" i="5" l="1"/>
  <c r="F10" i="5"/>
  <c r="E9" i="5"/>
  <c r="D9" i="5" l="1"/>
  <c r="F11" i="5"/>
  <c r="E10" i="5"/>
  <c r="F12" i="5" l="1"/>
  <c r="E11" i="5"/>
  <c r="D10" i="5"/>
  <c r="D11" i="5"/>
  <c r="F13" i="5" l="1"/>
  <c r="E12" i="5"/>
  <c r="D12" i="5" l="1"/>
  <c r="F14" i="5"/>
  <c r="E13" i="5"/>
  <c r="D13" i="5" l="1"/>
  <c r="F15" i="5"/>
  <c r="E14" i="5"/>
  <c r="D14" i="5" l="1"/>
  <c r="F16" i="5"/>
  <c r="E15" i="5"/>
  <c r="D15" i="5" l="1"/>
  <c r="F17" i="5"/>
  <c r="E16" i="5"/>
  <c r="D16" i="5" l="1"/>
  <c r="F18" i="5"/>
  <c r="E17" i="5"/>
  <c r="D17" i="5" l="1"/>
  <c r="F19" i="5"/>
  <c r="E18" i="5"/>
  <c r="D18" i="5" l="1"/>
  <c r="F20" i="5"/>
  <c r="E19" i="5"/>
  <c r="D19" i="5" l="1"/>
  <c r="F21" i="5"/>
  <c r="E20" i="5"/>
  <c r="D20" i="5" l="1"/>
  <c r="F22" i="5"/>
  <c r="E21" i="5"/>
  <c r="D21" i="5" l="1"/>
  <c r="F23" i="5"/>
  <c r="E22" i="5"/>
  <c r="D22" i="5" l="1"/>
  <c r="F24" i="5"/>
  <c r="E23" i="5"/>
  <c r="D23" i="5" l="1"/>
  <c r="F25" i="5"/>
  <c r="E24" i="5"/>
  <c r="D24" i="5" l="1"/>
  <c r="F26" i="5"/>
  <c r="E25" i="5"/>
  <c r="D25" i="5" l="1"/>
  <c r="F27" i="5"/>
  <c r="E26" i="5"/>
  <c r="D26" i="5" l="1"/>
  <c r="F28" i="5"/>
  <c r="E27" i="5"/>
  <c r="D27" i="5" l="1"/>
  <c r="F29" i="5"/>
  <c r="E28" i="5"/>
  <c r="D28" i="5" l="1"/>
  <c r="F30" i="5"/>
  <c r="E29" i="5"/>
  <c r="D29" i="5" l="1"/>
  <c r="F31" i="5"/>
  <c r="E30" i="5"/>
  <c r="D30" i="5" l="1"/>
  <c r="F32" i="5"/>
  <c r="E31" i="5"/>
  <c r="D31" i="5" l="1"/>
  <c r="F33" i="5"/>
  <c r="E32" i="5"/>
  <c r="D32" i="5" l="1"/>
  <c r="F34" i="5"/>
  <c r="E33" i="5"/>
  <c r="D33" i="5" l="1"/>
  <c r="F35" i="5"/>
  <c r="E34" i="5"/>
  <c r="D34" i="5" l="1"/>
  <c r="F36" i="5"/>
  <c r="E35" i="5"/>
  <c r="D35" i="5" l="1"/>
  <c r="F37" i="5"/>
  <c r="E36" i="5"/>
  <c r="D36" i="5" l="1"/>
  <c r="F38" i="5"/>
  <c r="E37" i="5"/>
  <c r="D37" i="5" l="1"/>
  <c r="F39" i="5"/>
  <c r="E38" i="5"/>
  <c r="D38" i="5" l="1"/>
  <c r="F40" i="5"/>
  <c r="E39" i="5"/>
  <c r="D39" i="5" l="1"/>
  <c r="F41" i="5"/>
  <c r="E40" i="5"/>
  <c r="D40" i="5" l="1"/>
  <c r="F42" i="5"/>
  <c r="E41" i="5"/>
  <c r="D41" i="5" l="1"/>
  <c r="F43" i="5"/>
  <c r="E42" i="5"/>
  <c r="D42" i="5" l="1"/>
  <c r="F44" i="5"/>
  <c r="E43" i="5"/>
  <c r="D43" i="5" l="1"/>
  <c r="F45" i="5"/>
  <c r="E44" i="5"/>
  <c r="D44" i="5" l="1"/>
  <c r="F46" i="5"/>
  <c r="E45" i="5"/>
  <c r="D45" i="5" l="1"/>
  <c r="F47" i="5"/>
  <c r="E46" i="5"/>
  <c r="D46" i="5" l="1"/>
  <c r="F48" i="5"/>
  <c r="E47" i="5"/>
  <c r="D47" i="5" l="1"/>
  <c r="F49" i="5"/>
  <c r="E48" i="5"/>
  <c r="D48" i="5" l="1"/>
  <c r="F50" i="5"/>
  <c r="E49" i="5"/>
  <c r="D49" i="5" l="1"/>
  <c r="F51" i="5"/>
  <c r="E50" i="5"/>
  <c r="D50" i="5" l="1"/>
  <c r="F52" i="5"/>
  <c r="E51" i="5"/>
  <c r="D51" i="5" l="1"/>
  <c r="F53" i="5"/>
  <c r="E52" i="5"/>
  <c r="D52" i="5" l="1"/>
  <c r="F54" i="5"/>
  <c r="E53" i="5"/>
  <c r="D53" i="5" l="1"/>
  <c r="F55" i="5"/>
  <c r="E54" i="5"/>
  <c r="D54" i="5" l="1"/>
  <c r="F56" i="5"/>
  <c r="E55" i="5"/>
  <c r="D55" i="5" l="1"/>
  <c r="F57" i="5"/>
  <c r="E56" i="5"/>
  <c r="D56" i="5" l="1"/>
  <c r="F58" i="5"/>
  <c r="E57" i="5"/>
  <c r="D57" i="5" l="1"/>
  <c r="E58" i="5"/>
  <c r="F59" i="5" l="1"/>
  <c r="E59" i="5" s="1"/>
  <c r="D58" i="5"/>
  <c r="U5" i="6"/>
  <c r="V5" i="6" s="1"/>
  <c r="U6" i="6"/>
  <c r="D59" i="5" l="1"/>
  <c r="S6" i="6"/>
  <c r="V7" i="6"/>
  <c r="V6" i="6"/>
  <c r="S5" i="6"/>
  <c r="F6" i="6" l="1"/>
  <c r="E6" i="6" s="1"/>
  <c r="U7" i="6"/>
  <c r="F7" i="6" l="1"/>
  <c r="E7" i="6" s="1"/>
  <c r="V8" i="6"/>
  <c r="S7" i="6"/>
  <c r="U8" i="6"/>
  <c r="D6" i="6"/>
  <c r="F8" i="6" l="1"/>
  <c r="E8" i="6" s="1"/>
  <c r="D7" i="6"/>
  <c r="S8" i="6"/>
  <c r="V9" i="6"/>
  <c r="U9" i="6"/>
  <c r="F9" i="6" l="1"/>
  <c r="E9" i="6" s="1"/>
  <c r="V10" i="6"/>
  <c r="S9" i="6"/>
  <c r="U10" i="6"/>
  <c r="D8" i="6"/>
  <c r="F10" i="6" l="1"/>
  <c r="E10" i="6" s="1"/>
  <c r="D9" i="6"/>
  <c r="V11" i="6"/>
  <c r="S10" i="6"/>
  <c r="U11" i="6"/>
  <c r="F11" i="6" l="1"/>
  <c r="E11" i="6" s="1"/>
  <c r="U12" i="6"/>
  <c r="V12" i="6"/>
  <c r="S11" i="6"/>
  <c r="D10" i="6"/>
  <c r="F12" i="6" l="1"/>
  <c r="E12" i="6" s="1"/>
  <c r="S12" i="6"/>
  <c r="V13" i="6"/>
  <c r="U13" i="6"/>
  <c r="D11" i="6"/>
  <c r="F13" i="6" l="1"/>
  <c r="E13" i="6" s="1"/>
  <c r="S13" i="6"/>
  <c r="V14" i="6"/>
  <c r="U14" i="6"/>
  <c r="D12" i="6"/>
  <c r="F14" i="6" l="1"/>
  <c r="E14" i="6" s="1"/>
  <c r="U15" i="6"/>
  <c r="D13" i="6"/>
  <c r="V15" i="6"/>
  <c r="S14" i="6"/>
  <c r="F15" i="6" l="1"/>
  <c r="E15" i="6" s="1"/>
  <c r="S15" i="6"/>
  <c r="V16" i="6"/>
  <c r="D14" i="6"/>
  <c r="U16" i="6"/>
  <c r="F16" i="6" l="1"/>
  <c r="E16" i="6" s="1"/>
  <c r="V17" i="6"/>
  <c r="S16" i="6"/>
  <c r="D15" i="6"/>
  <c r="U17" i="6"/>
  <c r="F17" i="6" l="1"/>
  <c r="E17" i="6" s="1"/>
  <c r="U18" i="6"/>
  <c r="S17" i="6"/>
  <c r="V18" i="6"/>
  <c r="D16" i="6"/>
  <c r="F18" i="6" l="1"/>
  <c r="E18" i="6" s="1"/>
  <c r="U19" i="6"/>
  <c r="S18" i="6"/>
  <c r="V19" i="6"/>
  <c r="D17" i="6"/>
  <c r="F19" i="6" l="1"/>
  <c r="E19" i="6" s="1"/>
  <c r="U20" i="6"/>
  <c r="S19" i="6"/>
  <c r="V20" i="6"/>
  <c r="D18" i="6"/>
  <c r="F20" i="6" l="1"/>
  <c r="E20" i="6" s="1"/>
  <c r="U21" i="6"/>
  <c r="D19" i="6"/>
  <c r="S20" i="6"/>
  <c r="V21" i="6"/>
  <c r="F21" i="6" l="1"/>
  <c r="E21" i="6" s="1"/>
  <c r="U22" i="6"/>
  <c r="D20" i="6"/>
  <c r="V22" i="6"/>
  <c r="S21" i="6"/>
  <c r="F22" i="6" l="1"/>
  <c r="E22" i="6" s="1"/>
  <c r="U23" i="6"/>
  <c r="D21" i="6"/>
  <c r="S22" i="6"/>
  <c r="V23" i="6"/>
  <c r="F23" i="6" l="1"/>
  <c r="E23" i="6" s="1"/>
  <c r="S23" i="6"/>
  <c r="V24" i="6"/>
  <c r="U24" i="6"/>
  <c r="D22" i="6"/>
  <c r="F24" i="6" l="1"/>
  <c r="E24" i="6" s="1"/>
  <c r="S24" i="6"/>
  <c r="V25" i="6"/>
  <c r="U25" i="6"/>
  <c r="D23" i="6"/>
  <c r="F25" i="6" l="1"/>
  <c r="E25" i="6" s="1"/>
  <c r="U26" i="6"/>
  <c r="D24" i="6"/>
  <c r="V26" i="6"/>
  <c r="S25" i="6"/>
  <c r="F26" i="6" l="1"/>
  <c r="E26" i="6" s="1"/>
  <c r="U27" i="6"/>
  <c r="D25" i="6"/>
  <c r="S26" i="6"/>
  <c r="V27" i="6"/>
  <c r="F27" i="6" l="1"/>
  <c r="E27" i="6" s="1"/>
  <c r="S27" i="6"/>
  <c r="V28" i="6"/>
  <c r="U28" i="6"/>
  <c r="D26" i="6"/>
  <c r="F28" i="6" l="1"/>
  <c r="E28" i="6" s="1"/>
  <c r="U29" i="6"/>
  <c r="D27" i="6"/>
  <c r="V29" i="6"/>
  <c r="S28" i="6"/>
  <c r="F29" i="6" l="1"/>
  <c r="E29" i="6" s="1"/>
  <c r="V30" i="6"/>
  <c r="S29" i="6"/>
  <c r="U30" i="6"/>
  <c r="D28" i="6"/>
  <c r="F30" i="6" l="1"/>
  <c r="E30" i="6" s="1"/>
  <c r="U31" i="6"/>
  <c r="D29" i="6"/>
  <c r="V31" i="6"/>
  <c r="S30" i="6"/>
  <c r="F31" i="6" l="1"/>
  <c r="E31" i="6" s="1"/>
  <c r="V32" i="6"/>
  <c r="S31" i="6"/>
  <c r="U32" i="6"/>
  <c r="D30" i="6"/>
  <c r="F32" i="6" l="1"/>
  <c r="E32" i="6" s="1"/>
  <c r="D31" i="6"/>
  <c r="S32" i="6"/>
  <c r="V33" i="6"/>
  <c r="U33" i="6"/>
  <c r="F33" i="6" l="1"/>
  <c r="E33" i="6" s="1"/>
  <c r="D32" i="6"/>
  <c r="S33" i="6"/>
  <c r="V34" i="6"/>
  <c r="U34" i="6"/>
  <c r="F34" i="6" l="1"/>
  <c r="E34" i="6" s="1"/>
  <c r="U35" i="6"/>
  <c r="S34" i="6"/>
  <c r="V35" i="6"/>
  <c r="D33" i="6"/>
  <c r="F35" i="6" l="1"/>
  <c r="E35" i="6" s="1"/>
  <c r="V36" i="6"/>
  <c r="S35" i="6"/>
  <c r="U36" i="6"/>
  <c r="D34" i="6"/>
  <c r="F36" i="6" l="1"/>
  <c r="E36" i="6" s="1"/>
  <c r="S36" i="6"/>
  <c r="V37" i="6"/>
  <c r="D35" i="6"/>
  <c r="U37" i="6"/>
  <c r="F37" i="6" l="1"/>
  <c r="E37" i="6" s="1"/>
  <c r="S37" i="6"/>
  <c r="V38" i="6"/>
  <c r="U38" i="6"/>
  <c r="D36" i="6"/>
  <c r="F38" i="6" l="1"/>
  <c r="E38" i="6" s="1"/>
  <c r="V39" i="6"/>
  <c r="S38" i="6"/>
  <c r="D37" i="6"/>
  <c r="U39" i="6"/>
  <c r="F39" i="6" l="1"/>
  <c r="E39" i="6" s="1"/>
  <c r="S39" i="6"/>
  <c r="V40" i="6"/>
  <c r="U40" i="6"/>
  <c r="D38" i="6"/>
  <c r="F40" i="6" l="1"/>
  <c r="E40" i="6" s="1"/>
  <c r="U41" i="6"/>
  <c r="V41" i="6"/>
  <c r="S40" i="6"/>
  <c r="D39" i="6"/>
  <c r="F41" i="6" l="1"/>
  <c r="E41" i="6" s="1"/>
  <c r="U42" i="6"/>
  <c r="V42" i="6"/>
  <c r="S41" i="6"/>
  <c r="D40" i="6"/>
  <c r="F42" i="6" l="1"/>
  <c r="E42" i="6" s="1"/>
  <c r="U43" i="6"/>
  <c r="V43" i="6"/>
  <c r="S42" i="6"/>
  <c r="D41" i="6"/>
  <c r="F43" i="6" l="1"/>
  <c r="E43" i="6" s="1"/>
  <c r="V44" i="6"/>
  <c r="S43" i="6"/>
  <c r="D42" i="6"/>
  <c r="U44" i="6"/>
  <c r="F44" i="6" l="1"/>
  <c r="E44" i="6" s="1"/>
  <c r="S44" i="6"/>
  <c r="V45" i="6"/>
  <c r="U45" i="6"/>
  <c r="D43" i="6"/>
  <c r="F45" i="6" l="1"/>
  <c r="E45" i="6" s="1"/>
  <c r="S45" i="6"/>
  <c r="V46" i="6"/>
  <c r="D44" i="6"/>
  <c r="U46" i="6"/>
  <c r="F46" i="6" l="1"/>
  <c r="E46" i="6" s="1"/>
  <c r="U47" i="6"/>
  <c r="D45" i="6"/>
  <c r="S46" i="6"/>
  <c r="V47" i="6"/>
  <c r="F47" i="6" l="1"/>
  <c r="E47" i="6" s="1"/>
  <c r="V48" i="6"/>
  <c r="S47" i="6"/>
  <c r="D46" i="6"/>
  <c r="U48" i="6"/>
  <c r="F48" i="6" l="1"/>
  <c r="E48" i="6" s="1"/>
  <c r="U49" i="6"/>
  <c r="S48" i="6"/>
  <c r="V49" i="6"/>
  <c r="D47" i="6"/>
  <c r="F49" i="6" l="1"/>
  <c r="E49" i="6" s="1"/>
  <c r="S49" i="6"/>
  <c r="V50" i="6"/>
  <c r="U50" i="6"/>
  <c r="D48" i="6"/>
  <c r="F50" i="6" l="1"/>
  <c r="E50" i="6" s="1"/>
  <c r="U51" i="6"/>
  <c r="D49" i="6"/>
  <c r="V51" i="6"/>
  <c r="S50" i="6"/>
  <c r="F51" i="6" l="1"/>
  <c r="E51" i="6" s="1"/>
  <c r="V52" i="6"/>
  <c r="S51" i="6"/>
  <c r="D50" i="6"/>
  <c r="U52" i="6"/>
  <c r="F52" i="6" l="1"/>
  <c r="E52" i="6" s="1"/>
  <c r="V53" i="6"/>
  <c r="S52" i="6"/>
  <c r="U53" i="6"/>
  <c r="D51" i="6"/>
  <c r="F53" i="6" l="1"/>
  <c r="E53" i="6" s="1"/>
  <c r="U54" i="6"/>
  <c r="D52" i="6"/>
  <c r="V54" i="6"/>
  <c r="S53" i="6"/>
  <c r="F54" i="6" l="1"/>
  <c r="E54" i="6" s="1"/>
  <c r="U55" i="6"/>
  <c r="D53" i="6"/>
  <c r="V55" i="6"/>
  <c r="S54" i="6"/>
  <c r="F55" i="6" l="1"/>
  <c r="E55" i="6" s="1"/>
  <c r="S55" i="6"/>
  <c r="V56" i="6"/>
  <c r="D54" i="6"/>
  <c r="U56" i="6"/>
  <c r="F56" i="6" l="1"/>
  <c r="E56" i="6" s="1"/>
  <c r="V57" i="6"/>
  <c r="S56" i="6"/>
  <c r="U57" i="6"/>
  <c r="D55" i="6"/>
  <c r="F57" i="6" l="1"/>
  <c r="E57" i="6" s="1"/>
  <c r="S57" i="6"/>
  <c r="V58" i="6"/>
  <c r="U58" i="6"/>
  <c r="U59" i="6"/>
  <c r="S59" i="6" s="1"/>
  <c r="D56" i="6"/>
  <c r="F58" i="6" l="1"/>
  <c r="E58" i="6" s="1"/>
  <c r="S58" i="6"/>
  <c r="V59" i="6"/>
  <c r="D57" i="6"/>
  <c r="F59" i="6" l="1"/>
  <c r="E59" i="6" s="1"/>
  <c r="D58" i="6"/>
  <c r="D59" i="6" l="1"/>
</calcChain>
</file>

<file path=xl/sharedStrings.xml><?xml version="1.0" encoding="utf-8"?>
<sst xmlns="http://schemas.openxmlformats.org/spreadsheetml/2006/main" count="410" uniqueCount="65">
  <si>
    <t>Re</t>
  </si>
  <si>
    <t>d</t>
  </si>
  <si>
    <t>A</t>
  </si>
  <si>
    <t>Q</t>
  </si>
  <si>
    <t>m3/sec</t>
  </si>
  <si>
    <t>m2</t>
  </si>
  <si>
    <t>m</t>
  </si>
  <si>
    <t>v</t>
  </si>
  <si>
    <t>m2/s</t>
  </si>
  <si>
    <t>V</t>
  </si>
  <si>
    <t>m/s</t>
  </si>
  <si>
    <t>Vol</t>
  </si>
  <si>
    <t>Time</t>
  </si>
  <si>
    <t>L</t>
  </si>
  <si>
    <t>sec</t>
  </si>
  <si>
    <t>mL</t>
  </si>
  <si>
    <t>s</t>
  </si>
  <si>
    <t>psi</t>
  </si>
  <si>
    <t>Cv</t>
  </si>
  <si>
    <t>3POSx5</t>
  </si>
  <si>
    <t>2POSx5</t>
  </si>
  <si>
    <t>Turb</t>
  </si>
  <si>
    <t>Laminar</t>
  </si>
  <si>
    <t>2POSx60</t>
  </si>
  <si>
    <t>Tube only</t>
  </si>
  <si>
    <t>D</t>
  </si>
  <si>
    <t>D0</t>
  </si>
  <si>
    <t>Dt</t>
  </si>
  <si>
    <t>D60</t>
  </si>
  <si>
    <t>D60t</t>
  </si>
  <si>
    <t>Cv60t</t>
  </si>
  <si>
    <t>Tmin</t>
  </si>
  <si>
    <t>Tsec</t>
  </si>
  <si>
    <t>ml/s</t>
  </si>
  <si>
    <t>CvFilter</t>
  </si>
  <si>
    <t>CvTV</t>
  </si>
  <si>
    <t>Df</t>
  </si>
  <si>
    <t>Dtot</t>
  </si>
  <si>
    <t>CvT</t>
  </si>
  <si>
    <t>Press</t>
  </si>
  <si>
    <t>Filter dP</t>
  </si>
  <si>
    <t>Sec</t>
  </si>
  <si>
    <t>Flow Rate</t>
  </si>
  <si>
    <t>3POSx60</t>
  </si>
  <si>
    <t>Port 1</t>
  </si>
  <si>
    <t>Port 30</t>
  </si>
  <si>
    <t>Cv60-TV</t>
  </si>
  <si>
    <t xml:space="preserve">                            </t>
  </si>
  <si>
    <t>Meas FR</t>
  </si>
  <si>
    <t>Predict</t>
  </si>
  <si>
    <t>Min</t>
  </si>
  <si>
    <t>Concetration Ratio</t>
  </si>
  <si>
    <t>CvALL</t>
  </si>
  <si>
    <t>DS</t>
  </si>
  <si>
    <t>CvSystem</t>
  </si>
  <si>
    <t>Dc</t>
  </si>
  <si>
    <t>CvCartridge</t>
  </si>
  <si>
    <t>Concent</t>
  </si>
  <si>
    <t>Copy/Paste</t>
  </si>
  <si>
    <t>Values</t>
  </si>
  <si>
    <t>Dtv</t>
  </si>
  <si>
    <t>No Clog RO Water</t>
  </si>
  <si>
    <t>Diluted raw water</t>
  </si>
  <si>
    <t>Clog Rate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</si>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</sst>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h]:mm:ss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1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0" borderId="0" xfId="0" applyFill="1"/>
    <xf numFmtId="164" fontId="0" fillId="0" borderId="0" xfId="0" applyNumberFormat="1" applyFill="1"/>
    <xf numFmtId="0" fontId="0" fillId="0" borderId="1" xfId="0" applyBorder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Sheet3!$B$17</c:f>
              <c:strCache>
                <c:ptCount val="1"/>
                <c:pt idx="0">
                  <c:v>Meas FR</c:v>
                </c:pt>
              </c:strCache>
            </c:strRef>
          </c:tx>
          <c:marker>
            <c:symbol val="none"/>
          </c:marker>
          <c:xVal>
            <c:numRef>
              <c:f>Sheet3!$A$18:$A$25</c:f>
              <c:numCache>
                <c:formatCode>General</c:formatCode>
                <c:ptCount val="8"/>
                <c:pt idx="0">
                  <c:v>0</c:v>
                </c:pt>
                <c:pt idx="1">
                  <c:v>200</c:v>
                </c:pt>
                <c:pt idx="2">
                  <c:v>500</c:v>
                </c:pt>
                <c:pt idx="3">
                  <c:v>900</c:v>
                </c:pt>
                <c:pt idx="4">
                  <c:v>1700</c:v>
                </c:pt>
                <c:pt idx="5">
                  <c:v>3600</c:v>
                </c:pt>
                <c:pt idx="6">
                  <c:v>7200</c:v>
                </c:pt>
                <c:pt idx="7">
                  <c:v>8000</c:v>
                </c:pt>
              </c:numCache>
            </c:numRef>
          </c:xVal>
          <c:yVal>
            <c:numRef>
              <c:f>Sheet3!$B$18:$B$25</c:f>
              <c:numCache>
                <c:formatCode>General</c:formatCode>
                <c:ptCount val="8"/>
                <c:pt idx="0">
                  <c:v>1.3</c:v>
                </c:pt>
                <c:pt idx="1">
                  <c:v>0.9</c:v>
                </c:pt>
                <c:pt idx="2">
                  <c:v>0.6</c:v>
                </c:pt>
                <c:pt idx="3">
                  <c:v>0.4</c:v>
                </c:pt>
                <c:pt idx="4">
                  <c:v>0.25</c:v>
                </c:pt>
                <c:pt idx="5">
                  <c:v>0.15</c:v>
                </c:pt>
                <c:pt idx="6">
                  <c:v>0.12</c:v>
                </c:pt>
                <c:pt idx="7">
                  <c:v>0.1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Sheet3!$C$17</c:f>
              <c:strCache>
                <c:ptCount val="1"/>
                <c:pt idx="0">
                  <c:v>Predict</c:v>
                </c:pt>
              </c:strCache>
            </c:strRef>
          </c:tx>
          <c:marker>
            <c:symbol val="none"/>
          </c:marker>
          <c:xVal>
            <c:numRef>
              <c:f>Sheet3!$A$18:$A$25</c:f>
              <c:numCache>
                <c:formatCode>General</c:formatCode>
                <c:ptCount val="8"/>
                <c:pt idx="0">
                  <c:v>0</c:v>
                </c:pt>
                <c:pt idx="1">
                  <c:v>200</c:v>
                </c:pt>
                <c:pt idx="2">
                  <c:v>500</c:v>
                </c:pt>
                <c:pt idx="3">
                  <c:v>900</c:v>
                </c:pt>
                <c:pt idx="4">
                  <c:v>1700</c:v>
                </c:pt>
                <c:pt idx="5">
                  <c:v>3600</c:v>
                </c:pt>
                <c:pt idx="6">
                  <c:v>7200</c:v>
                </c:pt>
                <c:pt idx="7">
                  <c:v>8000</c:v>
                </c:pt>
              </c:numCache>
            </c:numRef>
          </c:xVal>
          <c:yVal>
            <c:numRef>
              <c:f>Sheet3!$C$18:$C$25</c:f>
              <c:numCache>
                <c:formatCode>General</c:formatCode>
                <c:ptCount val="8"/>
                <c:pt idx="0">
                  <c:v>1.3</c:v>
                </c:pt>
                <c:pt idx="1">
                  <c:v>0.91880771257761429</c:v>
                </c:pt>
                <c:pt idx="2">
                  <c:v>0.61739707655037701</c:v>
                </c:pt>
                <c:pt idx="3">
                  <c:v>0.42333852122443416</c:v>
                </c:pt>
                <c:pt idx="4">
                  <c:v>0.25491631414309457</c:v>
                </c:pt>
                <c:pt idx="5">
                  <c:v>0.12001816798030934</c:v>
                </c:pt>
                <c:pt idx="6">
                  <c:v>4.5558035587474517E-2</c:v>
                </c:pt>
                <c:pt idx="7">
                  <c:v>3.8218629024585789E-2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2688"/>
        <c:axId val="167524224"/>
      </c:scatterChart>
      <c:valAx>
        <c:axId val="16752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7524224"/>
        <c:crosses val="autoZero"/>
        <c:crossBetween val="midCat"/>
      </c:valAx>
      <c:valAx>
        <c:axId val="167524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75226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0"/>
          <c:marker>
            <c:symbol val="none"/>
          </c:marker>
          <c:xVal>
            <c:numRef>
              <c:f>'RawWater (2)'!$Y$5:$Y$59</c:f>
              <c:numCache>
                <c:formatCode>General</c:formatCode>
                <c:ptCount val="5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</c:numCache>
            </c:numRef>
          </c:xVal>
          <c:yVal>
            <c:numRef>
              <c:f>'RawWater (2)'!$X$5:$X$59</c:f>
              <c:numCache>
                <c:formatCode>General</c:formatCode>
                <c:ptCount val="55"/>
                <c:pt idx="0">
                  <c:v>0</c:v>
                </c:pt>
                <c:pt idx="1">
                  <c:v>22.842999400773635</c:v>
                </c:pt>
                <c:pt idx="2">
                  <c:v>45.06418249895988</c:v>
                </c:pt>
                <c:pt idx="3">
                  <c:v>66.654380655228735</c:v>
                </c:pt>
                <c:pt idx="4">
                  <c:v>87.609455598887266</c:v>
                </c:pt>
                <c:pt idx="5">
                  <c:v>107.93002296424751</c:v>
                </c:pt>
                <c:pt idx="6">
                  <c:v>127.62103497603687</c:v>
                </c:pt>
                <c:pt idx="7">
                  <c:v>146.69126604880998</c:v>
                </c:pt>
                <c:pt idx="8">
                  <c:v>165.15274456940151</c:v>
                </c:pt>
                <c:pt idx="9">
                  <c:v>183.0201693322808</c:v>
                </c:pt>
                <c:pt idx="10">
                  <c:v>200.31034171609988</c:v>
                </c:pt>
                <c:pt idx="11">
                  <c:v>217.04163634181657</c:v>
                </c:pt>
                <c:pt idx="12">
                  <c:v>233.2335248893628</c:v>
                </c:pt>
                <c:pt idx="13">
                  <c:v>248.90616076727696</c:v>
                </c:pt>
                <c:pt idx="14">
                  <c:v>264.08002680542933</c:v>
                </c:pt>
                <c:pt idx="15">
                  <c:v>278.77564413397766</c:v>
                </c:pt>
                <c:pt idx="16">
                  <c:v>293.01333777879154</c:v>
                </c:pt>
                <c:pt idx="17">
                  <c:v>306.81305300056226</c:v>
                </c:pt>
                <c:pt idx="18">
                  <c:v>320.19421576009626</c:v>
                </c:pt>
                <c:pt idx="19">
                  <c:v>333.17563065234924</c:v>
                </c:pt>
                <c:pt idx="20">
                  <c:v>345.7754100037414</c:v>
                </c:pt>
                <c:pt idx="21">
                  <c:v>345.7754100037414</c:v>
                </c:pt>
                <c:pt idx="22">
                  <c:v>345.7754100037414</c:v>
                </c:pt>
                <c:pt idx="23">
                  <c:v>345.7754100037414</c:v>
                </c:pt>
                <c:pt idx="24">
                  <c:v>345.7754100037414</c:v>
                </c:pt>
                <c:pt idx="25">
                  <c:v>345.7754100037414</c:v>
                </c:pt>
                <c:pt idx="26">
                  <c:v>345.7754100037414</c:v>
                </c:pt>
                <c:pt idx="27">
                  <c:v>345.7754100037414</c:v>
                </c:pt>
                <c:pt idx="28">
                  <c:v>345.7754100037414</c:v>
                </c:pt>
                <c:pt idx="29">
                  <c:v>345.7754100037414</c:v>
                </c:pt>
                <c:pt idx="30">
                  <c:v>345.7754100037414</c:v>
                </c:pt>
                <c:pt idx="31">
                  <c:v>345.7754100037414</c:v>
                </c:pt>
                <c:pt idx="32">
                  <c:v>345.7754100037414</c:v>
                </c:pt>
                <c:pt idx="33">
                  <c:v>345.7754100037414</c:v>
                </c:pt>
                <c:pt idx="34">
                  <c:v>345.7754100037414</c:v>
                </c:pt>
                <c:pt idx="35">
                  <c:v>345.7754100037414</c:v>
                </c:pt>
                <c:pt idx="36">
                  <c:v>345.7754100037414</c:v>
                </c:pt>
                <c:pt idx="37">
                  <c:v>345.7754100037414</c:v>
                </c:pt>
                <c:pt idx="38">
                  <c:v>345.7754100037414</c:v>
                </c:pt>
                <c:pt idx="39">
                  <c:v>345.7754100037414</c:v>
                </c:pt>
                <c:pt idx="40">
                  <c:v>345.7754100037414</c:v>
                </c:pt>
                <c:pt idx="41">
                  <c:v>345.7754100037414</c:v>
                </c:pt>
                <c:pt idx="42">
                  <c:v>345.7754100037414</c:v>
                </c:pt>
                <c:pt idx="43">
                  <c:v>345.7754100037414</c:v>
                </c:pt>
                <c:pt idx="44">
                  <c:v>345.7754100037414</c:v>
                </c:pt>
                <c:pt idx="45">
                  <c:v>345.7754100037414</c:v>
                </c:pt>
                <c:pt idx="46">
                  <c:v>345.7754100037414</c:v>
                </c:pt>
                <c:pt idx="47">
                  <c:v>345.7754100037414</c:v>
                </c:pt>
                <c:pt idx="48">
                  <c:v>345.7754100037414</c:v>
                </c:pt>
                <c:pt idx="49">
                  <c:v>345.7754100037414</c:v>
                </c:pt>
                <c:pt idx="50">
                  <c:v>345.7754100037414</c:v>
                </c:pt>
                <c:pt idx="51">
                  <c:v>345.7754100037414</c:v>
                </c:pt>
                <c:pt idx="52">
                  <c:v>345.7754100037414</c:v>
                </c:pt>
                <c:pt idx="53">
                  <c:v>345.7754100037414</c:v>
                </c:pt>
                <c:pt idx="54">
                  <c:v>345.7754100037414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826560"/>
        <c:axId val="169828352"/>
      </c:scatterChart>
      <c:valAx>
        <c:axId val="169826560"/>
        <c:scaling>
          <c:orientation val="minMax"/>
          <c:max val="120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69828352"/>
        <c:crosses val="autoZero"/>
        <c:crossBetween val="midCat"/>
        <c:majorUnit val="15"/>
      </c:valAx>
      <c:valAx>
        <c:axId val="169828352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9826560"/>
        <c:crosses val="autoZero"/>
        <c:crossBetween val="midCat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0"/>
          <c:marker>
            <c:symbol val="none"/>
          </c:marker>
          <c:xVal>
            <c:numRef>
              <c:f>RawWaterOverP!$Y$5:$Y$66</c:f>
              <c:numCache>
                <c:formatCode>General</c:formatCode>
                <c:ptCount val="6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33</c:v>
                </c:pt>
                <c:pt idx="32">
                  <c:v>36</c:v>
                </c:pt>
                <c:pt idx="33">
                  <c:v>39</c:v>
                </c:pt>
                <c:pt idx="34">
                  <c:v>42</c:v>
                </c:pt>
                <c:pt idx="35">
                  <c:v>45</c:v>
                </c:pt>
                <c:pt idx="36">
                  <c:v>48</c:v>
                </c:pt>
                <c:pt idx="37">
                  <c:v>51</c:v>
                </c:pt>
                <c:pt idx="38">
                  <c:v>54</c:v>
                </c:pt>
                <c:pt idx="39">
                  <c:v>57</c:v>
                </c:pt>
                <c:pt idx="40">
                  <c:v>60</c:v>
                </c:pt>
                <c:pt idx="41">
                  <c:v>64</c:v>
                </c:pt>
                <c:pt idx="42">
                  <c:v>68</c:v>
                </c:pt>
                <c:pt idx="43">
                  <c:v>72</c:v>
                </c:pt>
                <c:pt idx="44">
                  <c:v>76</c:v>
                </c:pt>
                <c:pt idx="45">
                  <c:v>80</c:v>
                </c:pt>
                <c:pt idx="46">
                  <c:v>84</c:v>
                </c:pt>
                <c:pt idx="47">
                  <c:v>88</c:v>
                </c:pt>
                <c:pt idx="48">
                  <c:v>92</c:v>
                </c:pt>
                <c:pt idx="49">
                  <c:v>96</c:v>
                </c:pt>
                <c:pt idx="50">
                  <c:v>100</c:v>
                </c:pt>
                <c:pt idx="51">
                  <c:v>105</c:v>
                </c:pt>
                <c:pt idx="52">
                  <c:v>110</c:v>
                </c:pt>
                <c:pt idx="53">
                  <c:v>115</c:v>
                </c:pt>
                <c:pt idx="54">
                  <c:v>120</c:v>
                </c:pt>
              </c:numCache>
            </c:numRef>
          </c:xVal>
          <c:yVal>
            <c:numRef>
              <c:f>RawWaterOverP!$X$5:$X$66</c:f>
              <c:numCache>
                <c:formatCode>General</c:formatCode>
                <c:ptCount val="62"/>
                <c:pt idx="0">
                  <c:v>0</c:v>
                </c:pt>
                <c:pt idx="1">
                  <c:v>32.414041401836954</c:v>
                </c:pt>
                <c:pt idx="2">
                  <c:v>62.001782753865683</c:v>
                </c:pt>
                <c:pt idx="3">
                  <c:v>89.225359134717081</c:v>
                </c:pt>
                <c:pt idx="4">
                  <c:v>114.4409056074541</c:v>
                </c:pt>
                <c:pt idx="5">
                  <c:v>137.92890951683285</c:v>
                </c:pt>
                <c:pt idx="6">
                  <c:v>159.91436672091729</c:v>
                </c:pt>
                <c:pt idx="7">
                  <c:v>180.58060981065756</c:v>
                </c:pt>
                <c:pt idx="8">
                  <c:v>200.07906072797968</c:v>
                </c:pt>
                <c:pt idx="9">
                  <c:v>218.5362743503938</c:v>
                </c:pt>
                <c:pt idx="10">
                  <c:v>236.05913173832536</c:v>
                </c:pt>
                <c:pt idx="11">
                  <c:v>252.73873922255279</c:v>
                </c:pt>
                <c:pt idx="12">
                  <c:v>268.65340323966484</c:v>
                </c:pt>
                <c:pt idx="13">
                  <c:v>283.87093275429004</c:v>
                </c:pt>
                <c:pt idx="14">
                  <c:v>298.45044432270799</c:v>
                </c:pt>
                <c:pt idx="15">
                  <c:v>312.44379376335343</c:v>
                </c:pt>
                <c:pt idx="16">
                  <c:v>325.89672370357147</c:v>
                </c:pt>
                <c:pt idx="17">
                  <c:v>338.8497922693187</c:v>
                </c:pt>
                <c:pt idx="18">
                  <c:v>351.33913129894921</c:v>
                </c:pt>
                <c:pt idx="19">
                  <c:v>363.39707040067441</c:v>
                </c:pt>
                <c:pt idx="20">
                  <c:v>375.05321575762503</c:v>
                </c:pt>
                <c:pt idx="21">
                  <c:v>386.33376961847353</c:v>
                </c:pt>
                <c:pt idx="22">
                  <c:v>397.262215744233</c:v>
                </c:pt>
                <c:pt idx="23">
                  <c:v>407.8599093899166</c:v>
                </c:pt>
                <c:pt idx="24">
                  <c:v>418.14632593801099</c:v>
                </c:pt>
                <c:pt idx="25">
                  <c:v>428.13927439546927</c:v>
                </c:pt>
                <c:pt idx="26">
                  <c:v>437.85508152746985</c:v>
                </c:pt>
                <c:pt idx="27">
                  <c:v>447.30875133006373</c:v>
                </c:pt>
                <c:pt idx="28">
                  <c:v>456.51410368990042</c:v>
                </c:pt>
                <c:pt idx="29">
                  <c:v>465.48389539810358</c:v>
                </c:pt>
                <c:pt idx="30">
                  <c:v>474.22992613846094</c:v>
                </c:pt>
                <c:pt idx="31">
                  <c:v>499.82954260782532</c:v>
                </c:pt>
                <c:pt idx="32">
                  <c:v>523.64823118740276</c:v>
                </c:pt>
                <c:pt idx="33">
                  <c:v>545.92098103446688</c:v>
                </c:pt>
                <c:pt idx="34">
                  <c:v>566.8389052596392</c:v>
                </c:pt>
                <c:pt idx="35">
                  <c:v>586.5595452271383</c:v>
                </c:pt>
                <c:pt idx="36">
                  <c:v>605.21431561122279</c:v>
                </c:pt>
                <c:pt idx="37">
                  <c:v>622.91399237963083</c:v>
                </c:pt>
                <c:pt idx="38">
                  <c:v>639.75283037387396</c:v>
                </c:pt>
                <c:pt idx="39">
                  <c:v>655.81170173822215</c:v>
                </c:pt>
                <c:pt idx="40">
                  <c:v>671.16052203835306</c:v>
                </c:pt>
                <c:pt idx="41">
                  <c:v>690.76002564732676</c:v>
                </c:pt>
                <c:pt idx="42">
                  <c:v>709.3074561608413</c:v>
                </c:pt>
                <c:pt idx="43">
                  <c:v>726.91151824456142</c:v>
                </c:pt>
                <c:pt idx="44">
                  <c:v>743.66476443057388</c:v>
                </c:pt>
                <c:pt idx="45">
                  <c:v>759.64665796100292</c:v>
                </c:pt>
                <c:pt idx="46">
                  <c:v>774.92594075923489</c:v>
                </c:pt>
                <c:pt idx="47">
                  <c:v>789.56248776392454</c:v>
                </c:pt>
                <c:pt idx="48">
                  <c:v>803.60877595984175</c:v>
                </c:pt>
                <c:pt idx="49">
                  <c:v>817.11106049048738</c:v>
                </c:pt>
                <c:pt idx="50">
                  <c:v>830.1103253617307</c:v>
                </c:pt>
                <c:pt idx="51">
                  <c:v>845.77624209290332</c:v>
                </c:pt>
                <c:pt idx="52">
                  <c:v>860.76718855915374</c:v>
                </c:pt>
                <c:pt idx="53">
                  <c:v>875.13952132184068</c:v>
                </c:pt>
                <c:pt idx="54">
                  <c:v>888.94276965590996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12352"/>
        <c:axId val="199414144"/>
      </c:scatterChart>
      <c:valAx>
        <c:axId val="199412352"/>
        <c:scaling>
          <c:orientation val="minMax"/>
          <c:max val="120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99414144"/>
        <c:crosses val="autoZero"/>
        <c:crossBetween val="midCat"/>
        <c:majorUnit val="15"/>
      </c:valAx>
      <c:valAx>
        <c:axId val="199414144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9412352"/>
        <c:crosses val="autoZero"/>
        <c:crossBetween val="midCat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925974822009527E-2"/>
          <c:y val="2.3704241854435766E-2"/>
          <c:w val="0.83228935829129147"/>
          <c:h val="0.85029115231563801"/>
        </c:manualLayout>
      </c:layout>
      <c:scatterChart>
        <c:scatterStyle val="smoothMarker"/>
        <c:varyColors val="0"/>
        <c:ser>
          <c:idx val="1"/>
          <c:order val="0"/>
          <c:tx>
            <c:v>RO Water</c:v>
          </c:tx>
          <c:marker>
            <c:symbol val="none"/>
          </c:marker>
          <c:xVal>
            <c:numRef>
              <c:f>NoClog!$Y$5:$Y$59</c:f>
              <c:numCache>
                <c:formatCode>General</c:formatCode>
                <c:ptCount val="5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33</c:v>
                </c:pt>
                <c:pt idx="32">
                  <c:v>36</c:v>
                </c:pt>
                <c:pt idx="33">
                  <c:v>39</c:v>
                </c:pt>
                <c:pt idx="34">
                  <c:v>42</c:v>
                </c:pt>
                <c:pt idx="35">
                  <c:v>45</c:v>
                </c:pt>
                <c:pt idx="36">
                  <c:v>48</c:v>
                </c:pt>
                <c:pt idx="37">
                  <c:v>51</c:v>
                </c:pt>
                <c:pt idx="38">
                  <c:v>54</c:v>
                </c:pt>
                <c:pt idx="39">
                  <c:v>57</c:v>
                </c:pt>
                <c:pt idx="40">
                  <c:v>60</c:v>
                </c:pt>
                <c:pt idx="41">
                  <c:v>64</c:v>
                </c:pt>
                <c:pt idx="42">
                  <c:v>68</c:v>
                </c:pt>
                <c:pt idx="43">
                  <c:v>72</c:v>
                </c:pt>
                <c:pt idx="44">
                  <c:v>76</c:v>
                </c:pt>
                <c:pt idx="45">
                  <c:v>80</c:v>
                </c:pt>
                <c:pt idx="46">
                  <c:v>84</c:v>
                </c:pt>
                <c:pt idx="47">
                  <c:v>88</c:v>
                </c:pt>
                <c:pt idx="48">
                  <c:v>92</c:v>
                </c:pt>
                <c:pt idx="49">
                  <c:v>96</c:v>
                </c:pt>
                <c:pt idx="50">
                  <c:v>100</c:v>
                </c:pt>
                <c:pt idx="51">
                  <c:v>105</c:v>
                </c:pt>
                <c:pt idx="52">
                  <c:v>110</c:v>
                </c:pt>
                <c:pt idx="53">
                  <c:v>115</c:v>
                </c:pt>
                <c:pt idx="54">
                  <c:v>120</c:v>
                </c:pt>
              </c:numCache>
            </c:numRef>
          </c:xVal>
          <c:yVal>
            <c:numRef>
              <c:f>NoClog!$X$5:$X$59</c:f>
              <c:numCache>
                <c:formatCode>General</c:formatCode>
                <c:ptCount val="55"/>
                <c:pt idx="0">
                  <c:v>0</c:v>
                </c:pt>
                <c:pt idx="1">
                  <c:v>20.853561179783675</c:v>
                </c:pt>
                <c:pt idx="2">
                  <c:v>41.696984222946725</c:v>
                </c:pt>
                <c:pt idx="3">
                  <c:v>62.53026508290057</c:v>
                </c:pt>
                <c:pt idx="4">
                  <c:v>83.353399736268841</c:v>
                </c:pt>
                <c:pt idx="5">
                  <c:v>104.16638418335943</c:v>
                </c:pt>
                <c:pt idx="6">
                  <c:v>124.96921444860777</c:v>
                </c:pt>
                <c:pt idx="7">
                  <c:v>145.76188658099232</c:v>
                </c:pt>
                <c:pt idx="8">
                  <c:v>166.54439665442055</c:v>
                </c:pt>
                <c:pt idx="9">
                  <c:v>187.3167407680823</c:v>
                </c:pt>
                <c:pt idx="10">
                  <c:v>208.07891504676857</c:v>
                </c:pt>
                <c:pt idx="11">
                  <c:v>228.83091564115443</c:v>
                </c:pt>
                <c:pt idx="12">
                  <c:v>249.5727387280466</c:v>
                </c:pt>
                <c:pt idx="13">
                  <c:v>270.30438051059735</c:v>
                </c:pt>
                <c:pt idx="14">
                  <c:v>291.02583721848799</c:v>
                </c:pt>
                <c:pt idx="15">
                  <c:v>311.73710510808445</c:v>
                </c:pt>
                <c:pt idx="16">
                  <c:v>332.43818046256911</c:v>
                </c:pt>
                <c:pt idx="17">
                  <c:v>353.12905959205165</c:v>
                </c:pt>
                <c:pt idx="18">
                  <c:v>373.80973883366221</c:v>
                </c:pt>
                <c:pt idx="19">
                  <c:v>394.48021455162944</c:v>
                </c:pt>
                <c:pt idx="20">
                  <c:v>415.14048313734611</c:v>
                </c:pt>
                <c:pt idx="21">
                  <c:v>435.79054100942403</c:v>
                </c:pt>
                <c:pt idx="22">
                  <c:v>456.43038461373993</c:v>
                </c:pt>
                <c:pt idx="23">
                  <c:v>477.06001042347395</c:v>
                </c:pt>
                <c:pt idx="24">
                  <c:v>497.67941493914191</c:v>
                </c:pt>
                <c:pt idx="25">
                  <c:v>518.28859468862208</c:v>
                </c:pt>
                <c:pt idx="26">
                  <c:v>538.88754622717772</c:v>
                </c:pt>
                <c:pt idx="27">
                  <c:v>559.4762661374757</c:v>
                </c:pt>
                <c:pt idx="28">
                  <c:v>580.05475102960168</c:v>
                </c:pt>
                <c:pt idx="29">
                  <c:v>600.62299754107278</c:v>
                </c:pt>
                <c:pt idx="30">
                  <c:v>621.18100233684754</c:v>
                </c:pt>
                <c:pt idx="31">
                  <c:v>682.82428165430713</c:v>
                </c:pt>
                <c:pt idx="32">
                  <c:v>744.37525094836064</c:v>
                </c:pt>
                <c:pt idx="33">
                  <c:v>805.83382368229479</c:v>
                </c:pt>
                <c:pt idx="34">
                  <c:v>867.19991554733497</c:v>
                </c:pt>
                <c:pt idx="35">
                  <c:v>928.47344446233558</c:v>
                </c:pt>
                <c:pt idx="36">
                  <c:v>989.65433057285998</c:v>
                </c:pt>
                <c:pt idx="37">
                  <c:v>1050.7424962497741</c:v>
                </c:pt>
                <c:pt idx="38">
                  <c:v>1111.7378660874306</c:v>
                </c:pt>
                <c:pt idx="39">
                  <c:v>1172.6403669014944</c:v>
                </c:pt>
                <c:pt idx="40">
                  <c:v>1233.4499277264435</c:v>
                </c:pt>
                <c:pt idx="41">
                  <c:v>1314.4053305082102</c:v>
                </c:pt>
                <c:pt idx="42">
                  <c:v>1395.1952045793628</c:v>
                </c:pt>
                <c:pt idx="43">
                  <c:v>1475.8193990019406</c:v>
                </c:pt>
                <c:pt idx="44">
                  <c:v>1556.2777698099478</c:v>
                </c:pt>
                <c:pt idx="45">
                  <c:v>1636.5701799923613</c:v>
                </c:pt>
                <c:pt idx="46">
                  <c:v>1716.6964994747575</c:v>
                </c:pt>
                <c:pt idx="47">
                  <c:v>1796.6566050995948</c:v>
                </c:pt>
                <c:pt idx="48">
                  <c:v>1876.4503806051814</c:v>
                </c:pt>
                <c:pt idx="49">
                  <c:v>1956.0777166033572</c:v>
                </c:pt>
                <c:pt idx="50">
                  <c:v>2035.5385105559149</c:v>
                </c:pt>
                <c:pt idx="51">
                  <c:v>2134.6562057982501</c:v>
                </c:pt>
                <c:pt idx="52">
                  <c:v>2233.5133056321743</c:v>
                </c:pt>
                <c:pt idx="53">
                  <c:v>2332.1096526147699</c:v>
                </c:pt>
                <c:pt idx="54">
                  <c:v>2430.445105755522</c:v>
                </c:pt>
              </c:numCache>
            </c:numRef>
          </c:yVal>
          <c:smooth val="1"/>
        </c:ser>
        <c:ser>
          <c:idx val="0"/>
          <c:order val="1"/>
          <c:tx>
            <c:v>RO Water OverP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NoClogOverPressure!$Y$5:$Y$59</c:f>
              <c:numCache>
                <c:formatCode>General</c:formatCode>
                <c:ptCount val="5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33</c:v>
                </c:pt>
                <c:pt idx="32">
                  <c:v>36</c:v>
                </c:pt>
                <c:pt idx="33">
                  <c:v>39</c:v>
                </c:pt>
                <c:pt idx="34">
                  <c:v>42</c:v>
                </c:pt>
                <c:pt idx="35">
                  <c:v>45</c:v>
                </c:pt>
                <c:pt idx="36">
                  <c:v>48</c:v>
                </c:pt>
                <c:pt idx="37">
                  <c:v>51</c:v>
                </c:pt>
                <c:pt idx="38">
                  <c:v>54</c:v>
                </c:pt>
                <c:pt idx="39">
                  <c:v>57</c:v>
                </c:pt>
                <c:pt idx="40">
                  <c:v>60</c:v>
                </c:pt>
                <c:pt idx="41">
                  <c:v>64</c:v>
                </c:pt>
                <c:pt idx="42">
                  <c:v>68</c:v>
                </c:pt>
                <c:pt idx="43">
                  <c:v>72</c:v>
                </c:pt>
                <c:pt idx="44">
                  <c:v>76</c:v>
                </c:pt>
                <c:pt idx="45">
                  <c:v>80</c:v>
                </c:pt>
                <c:pt idx="46">
                  <c:v>84</c:v>
                </c:pt>
                <c:pt idx="47">
                  <c:v>88</c:v>
                </c:pt>
                <c:pt idx="48">
                  <c:v>92</c:v>
                </c:pt>
                <c:pt idx="49">
                  <c:v>96</c:v>
                </c:pt>
                <c:pt idx="50">
                  <c:v>100</c:v>
                </c:pt>
                <c:pt idx="51">
                  <c:v>105</c:v>
                </c:pt>
                <c:pt idx="52">
                  <c:v>110</c:v>
                </c:pt>
                <c:pt idx="53">
                  <c:v>115</c:v>
                </c:pt>
                <c:pt idx="54">
                  <c:v>120</c:v>
                </c:pt>
              </c:numCache>
            </c:numRef>
          </c:xVal>
          <c:yVal>
            <c:numRef>
              <c:f>NoClogOverPressure!$X$5:$X$59</c:f>
              <c:numCache>
                <c:formatCode>General</c:formatCode>
                <c:ptCount val="55"/>
                <c:pt idx="0">
                  <c:v>0</c:v>
                </c:pt>
                <c:pt idx="1">
                  <c:v>32.4140538896404</c:v>
                </c:pt>
                <c:pt idx="2">
                  <c:v>64.769100048434538</c:v>
                </c:pt>
                <c:pt idx="3">
                  <c:v>97.065351832399841</c:v>
                </c:pt>
                <c:pt idx="4">
                  <c:v>129.30302145113814</c:v>
                </c:pt>
                <c:pt idx="5">
                  <c:v>161.48231997598086</c:v>
                </c:pt>
                <c:pt idx="6">
                  <c:v>193.60345734806177</c:v>
                </c:pt>
                <c:pt idx="7">
                  <c:v>225.66664238631859</c:v>
                </c:pt>
                <c:pt idx="8">
                  <c:v>257.67208279542365</c:v>
                </c:pt>
                <c:pt idx="9">
                  <c:v>289.61998517364475</c:v>
                </c:pt>
                <c:pt idx="10">
                  <c:v>321.51055502063662</c:v>
                </c:pt>
                <c:pt idx="11">
                  <c:v>353.34399674516374</c:v>
                </c:pt>
                <c:pt idx="12">
                  <c:v>385.12051367275558</c:v>
                </c:pt>
                <c:pt idx="13">
                  <c:v>416.84030805329456</c:v>
                </c:pt>
                <c:pt idx="14">
                  <c:v>448.50358106853753</c:v>
                </c:pt>
                <c:pt idx="15">
                  <c:v>480.11053283957193</c:v>
                </c:pt>
                <c:pt idx="16">
                  <c:v>511.66136243420681</c:v>
                </c:pt>
                <c:pt idx="17">
                  <c:v>543.15626787429983</c:v>
                </c:pt>
                <c:pt idx="18">
                  <c:v>574.59544614302081</c:v>
                </c:pt>
                <c:pt idx="19">
                  <c:v>605.97909319205235</c:v>
                </c:pt>
                <c:pt idx="20">
                  <c:v>637.30740394872862</c:v>
                </c:pt>
                <c:pt idx="21">
                  <c:v>668.58057232311251</c:v>
                </c:pt>
                <c:pt idx="22">
                  <c:v>699.79879121501222</c:v>
                </c:pt>
                <c:pt idx="23">
                  <c:v>730.96225252093757</c:v>
                </c:pt>
                <c:pt idx="24">
                  <c:v>762.07114714099691</c:v>
                </c:pt>
                <c:pt idx="25">
                  <c:v>793.12566498573517</c:v>
                </c:pt>
                <c:pt idx="26">
                  <c:v>824.12599498291365</c:v>
                </c:pt>
                <c:pt idx="27">
                  <c:v>855.07232508423203</c:v>
                </c:pt>
                <c:pt idx="28">
                  <c:v>885.96484227199369</c:v>
                </c:pt>
                <c:pt idx="29">
                  <c:v>916.80373256571409</c:v>
                </c:pt>
                <c:pt idx="30">
                  <c:v>947.58918102867347</c:v>
                </c:pt>
                <c:pt idx="31">
                  <c:v>1039.7857532658957</c:v>
                </c:pt>
                <c:pt idx="32">
                  <c:v>1131.5054794051619</c:v>
                </c:pt>
                <c:pt idx="33">
                  <c:v>1222.7532502033771</c:v>
                </c:pt>
                <c:pt idx="34">
                  <c:v>1313.5338820233751</c:v>
                </c:pt>
                <c:pt idx="35">
                  <c:v>1403.8521183254747</c:v>
                </c:pt>
                <c:pt idx="36">
                  <c:v>1493.7126311220529</c:v>
                </c:pt>
                <c:pt idx="37">
                  <c:v>1583.1200223962212</c:v>
                </c:pt>
                <c:pt idx="38">
                  <c:v>1672.0788254856632</c:v>
                </c:pt>
                <c:pt idx="39">
                  <c:v>1760.5935064326466</c:v>
                </c:pt>
                <c:pt idx="40">
                  <c:v>1848.668465301196</c:v>
                </c:pt>
                <c:pt idx="41">
                  <c:v>1965.5212281827676</c:v>
                </c:pt>
                <c:pt idx="42">
                  <c:v>2081.6081940956433</c:v>
                </c:pt>
                <c:pt idx="43">
                  <c:v>2196.9393131275729</c:v>
                </c:pt>
                <c:pt idx="44">
                  <c:v>2311.5243437116019</c:v>
                </c:pt>
                <c:pt idx="45">
                  <c:v>2425.3728574885463</c:v>
                </c:pt>
                <c:pt idx="46">
                  <c:v>2538.4942440170357</c:v>
                </c:pt>
                <c:pt idx="47">
                  <c:v>2650.897715336795</c:v>
                </c:pt>
                <c:pt idx="48">
                  <c:v>2762.5923103905998</c:v>
                </c:pt>
                <c:pt idx="49">
                  <c:v>2873.5868993100967</c:v>
                </c:pt>
                <c:pt idx="50">
                  <c:v>2983.8901875704669</c:v>
                </c:pt>
                <c:pt idx="51">
                  <c:v>3120.9158531307594</c:v>
                </c:pt>
                <c:pt idx="52">
                  <c:v>3256.888630974413</c:v>
                </c:pt>
                <c:pt idx="53">
                  <c:v>3391.8245623513526</c:v>
                </c:pt>
                <c:pt idx="54">
                  <c:v>3525.7393262365358</c:v>
                </c:pt>
              </c:numCache>
            </c:numRef>
          </c:yVal>
          <c:smooth val="1"/>
        </c:ser>
        <c:ser>
          <c:idx val="2"/>
          <c:order val="2"/>
          <c:tx>
            <c:v>Raw Water</c:v>
          </c:tx>
          <c:marker>
            <c:symbol val="none"/>
          </c:marker>
          <c:dPt>
            <c:idx val="19"/>
            <c:marker>
              <c:symbol val="triangle"/>
              <c:size val="10"/>
            </c:marker>
            <c:bubble3D val="0"/>
          </c:dPt>
          <c:dPt>
            <c:idx val="37"/>
            <c:marker>
              <c:symbol val="circle"/>
              <c:size val="10"/>
            </c:marker>
            <c:bubble3D val="0"/>
          </c:dPt>
          <c:dPt>
            <c:idx val="40"/>
            <c:marker>
              <c:symbol val="star"/>
              <c:size val="10"/>
            </c:marker>
            <c:bubble3D val="0"/>
          </c:dPt>
          <c:dLbls>
            <c:dLbl>
              <c:idx val="19"/>
              <c:layout>
                <c:manualLayout>
                  <c:x val="1.3972055888223553E-2"/>
                  <c:y val="-1.80913613749434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 min</a:t>
                    </a:r>
                  </a:p>
                  <a:p>
                    <a:r>
                      <a:rPr lang="en-US"/>
                      <a:t>311 ml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5968063872255488E-2"/>
                  <c:y val="4.52284034373586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54 min</a:t>
                    </a:r>
                  </a:p>
                  <a:p>
                    <a:r>
                      <a:rPr lang="en-US"/>
                      <a:t>606 ml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2.9940119760479044E-3"/>
                  <c:y val="1.44730890999547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60 min</a:t>
                    </a:r>
                  </a:p>
                  <a:p>
                    <a:r>
                      <a:rPr lang="en-US"/>
                      <a:t>640</a:t>
                    </a:r>
                    <a:r>
                      <a:rPr lang="en-US" baseline="0"/>
                      <a:t> ml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RawWater!$Y$5:$Y$59</c:f>
              <c:numCache>
                <c:formatCode>General</c:formatCode>
                <c:ptCount val="5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19</c:v>
                </c:pt>
                <c:pt idx="21">
                  <c:v>19</c:v>
                </c:pt>
                <c:pt idx="22">
                  <c:v>19</c:v>
                </c:pt>
                <c:pt idx="23">
                  <c:v>19</c:v>
                </c:pt>
                <c:pt idx="24">
                  <c:v>19</c:v>
                </c:pt>
                <c:pt idx="25">
                  <c:v>19</c:v>
                </c:pt>
                <c:pt idx="26">
                  <c:v>19</c:v>
                </c:pt>
                <c:pt idx="27">
                  <c:v>19</c:v>
                </c:pt>
                <c:pt idx="28">
                  <c:v>19</c:v>
                </c:pt>
                <c:pt idx="29">
                  <c:v>19</c:v>
                </c:pt>
                <c:pt idx="30">
                  <c:v>19</c:v>
                </c:pt>
                <c:pt idx="31">
                  <c:v>19</c:v>
                </c:pt>
                <c:pt idx="32">
                  <c:v>19</c:v>
                </c:pt>
                <c:pt idx="33">
                  <c:v>19</c:v>
                </c:pt>
                <c:pt idx="34">
                  <c:v>19</c:v>
                </c:pt>
                <c:pt idx="35">
                  <c:v>19</c:v>
                </c:pt>
                <c:pt idx="36">
                  <c:v>19</c:v>
                </c:pt>
                <c:pt idx="37">
                  <c:v>19</c:v>
                </c:pt>
                <c:pt idx="38">
                  <c:v>19</c:v>
                </c:pt>
                <c:pt idx="39">
                  <c:v>19</c:v>
                </c:pt>
                <c:pt idx="40">
                  <c:v>19</c:v>
                </c:pt>
                <c:pt idx="41">
                  <c:v>19</c:v>
                </c:pt>
                <c:pt idx="42">
                  <c:v>19</c:v>
                </c:pt>
                <c:pt idx="43">
                  <c:v>19</c:v>
                </c:pt>
                <c:pt idx="44">
                  <c:v>19</c:v>
                </c:pt>
                <c:pt idx="45">
                  <c:v>19</c:v>
                </c:pt>
                <c:pt idx="46">
                  <c:v>19</c:v>
                </c:pt>
                <c:pt idx="47">
                  <c:v>19</c:v>
                </c:pt>
                <c:pt idx="48">
                  <c:v>19</c:v>
                </c:pt>
                <c:pt idx="49">
                  <c:v>19</c:v>
                </c:pt>
                <c:pt idx="50">
                  <c:v>19</c:v>
                </c:pt>
                <c:pt idx="51">
                  <c:v>19</c:v>
                </c:pt>
                <c:pt idx="52">
                  <c:v>19</c:v>
                </c:pt>
                <c:pt idx="53">
                  <c:v>19</c:v>
                </c:pt>
                <c:pt idx="54">
                  <c:v>19</c:v>
                </c:pt>
              </c:numCache>
            </c:numRef>
          </c:xVal>
          <c:yVal>
            <c:numRef>
              <c:f>RawWater!$X$5:$X$59</c:f>
              <c:numCache>
                <c:formatCode>General</c:formatCode>
                <c:ptCount val="55"/>
                <c:pt idx="0">
                  <c:v>0</c:v>
                </c:pt>
                <c:pt idx="1">
                  <c:v>20.852710088335975</c:v>
                </c:pt>
                <c:pt idx="2">
                  <c:v>41.187872910786652</c:v>
                </c:pt>
                <c:pt idx="3">
                  <c:v>60.998278515582655</c:v>
                </c:pt>
                <c:pt idx="4">
                  <c:v>80.280224597706706</c:v>
                </c:pt>
                <c:pt idx="5">
                  <c:v>99.033353651687179</c:v>
                </c:pt>
                <c:pt idx="6">
                  <c:v>117.2604042666831</c:v>
                </c:pt>
                <c:pt idx="7">
                  <c:v>134.96689967061084</c:v>
                </c:pt>
                <c:pt idx="8">
                  <c:v>152.16079695677362</c:v>
                </c:pt>
                <c:pt idx="9">
                  <c:v>168.85211863029349</c:v>
                </c:pt>
                <c:pt idx="10">
                  <c:v>185.05258488914518</c:v>
                </c:pt>
                <c:pt idx="11">
                  <c:v>200.77526110790035</c:v>
                </c:pt>
                <c:pt idx="12">
                  <c:v>216.03423091532665</c:v>
                </c:pt>
                <c:pt idx="13">
                  <c:v>230.84430147956388</c:v>
                </c:pt>
                <c:pt idx="14">
                  <c:v>245.22074439516567</c:v>
                </c:pt>
                <c:pt idx="15">
                  <c:v>259.17907301614156</c:v>
                </c:pt>
                <c:pt idx="16">
                  <c:v>272.7348552009127</c:v>
                </c:pt>
                <c:pt idx="17">
                  <c:v>285.90355916276292</c:v>
                </c:pt>
                <c:pt idx="18">
                  <c:v>298.70042935205061</c:v>
                </c:pt>
                <c:pt idx="19">
                  <c:v>311.14038892325817</c:v>
                </c:pt>
                <c:pt idx="20">
                  <c:v>311.14038892325817</c:v>
                </c:pt>
                <c:pt idx="21">
                  <c:v>311.14038892325817</c:v>
                </c:pt>
                <c:pt idx="22">
                  <c:v>311.14038892325817</c:v>
                </c:pt>
                <c:pt idx="23">
                  <c:v>311.14038892325817</c:v>
                </c:pt>
                <c:pt idx="24">
                  <c:v>311.14038892325817</c:v>
                </c:pt>
                <c:pt idx="25">
                  <c:v>311.14038892325817</c:v>
                </c:pt>
                <c:pt idx="26">
                  <c:v>311.14038892325817</c:v>
                </c:pt>
                <c:pt idx="27">
                  <c:v>311.14038892325817</c:v>
                </c:pt>
                <c:pt idx="28">
                  <c:v>311.14038892325817</c:v>
                </c:pt>
                <c:pt idx="29">
                  <c:v>311.14038892325817</c:v>
                </c:pt>
                <c:pt idx="30">
                  <c:v>311.14038892325817</c:v>
                </c:pt>
                <c:pt idx="31">
                  <c:v>311.14038892325817</c:v>
                </c:pt>
                <c:pt idx="32">
                  <c:v>311.14038892325817</c:v>
                </c:pt>
                <c:pt idx="33">
                  <c:v>311.14038892325817</c:v>
                </c:pt>
                <c:pt idx="34">
                  <c:v>311.14038892325817</c:v>
                </c:pt>
                <c:pt idx="35">
                  <c:v>311.14038892325817</c:v>
                </c:pt>
                <c:pt idx="36">
                  <c:v>311.14038892325817</c:v>
                </c:pt>
                <c:pt idx="37">
                  <c:v>311.14038892325817</c:v>
                </c:pt>
                <c:pt idx="38">
                  <c:v>311.14038892325817</c:v>
                </c:pt>
                <c:pt idx="39">
                  <c:v>311.14038892325817</c:v>
                </c:pt>
                <c:pt idx="40">
                  <c:v>311.14038892325817</c:v>
                </c:pt>
                <c:pt idx="41">
                  <c:v>311.14038892325817</c:v>
                </c:pt>
                <c:pt idx="42">
                  <c:v>311.14038892325817</c:v>
                </c:pt>
                <c:pt idx="43">
                  <c:v>311.14038892325817</c:v>
                </c:pt>
                <c:pt idx="44">
                  <c:v>311.14038892325817</c:v>
                </c:pt>
                <c:pt idx="45">
                  <c:v>311.14038892325817</c:v>
                </c:pt>
                <c:pt idx="46">
                  <c:v>311.14038892325817</c:v>
                </c:pt>
                <c:pt idx="47">
                  <c:v>311.14038892325817</c:v>
                </c:pt>
                <c:pt idx="48">
                  <c:v>311.14038892325817</c:v>
                </c:pt>
                <c:pt idx="49">
                  <c:v>311.14038892325817</c:v>
                </c:pt>
                <c:pt idx="50">
                  <c:v>311.14038892325817</c:v>
                </c:pt>
                <c:pt idx="51">
                  <c:v>311.14038892325817</c:v>
                </c:pt>
                <c:pt idx="52">
                  <c:v>311.14038892325817</c:v>
                </c:pt>
                <c:pt idx="53">
                  <c:v>311.14038892325817</c:v>
                </c:pt>
                <c:pt idx="54">
                  <c:v>311.14038892325817</c:v>
                </c:pt>
              </c:numCache>
            </c:numRef>
          </c:yVal>
          <c:smooth val="1"/>
        </c:ser>
        <c:ser>
          <c:idx val="3"/>
          <c:order val="3"/>
          <c:tx>
            <c:v>RawWater OverP</c:v>
          </c:tx>
          <c:marker>
            <c:symbol val="none"/>
          </c:marker>
          <c:dPt>
            <c:idx val="18"/>
            <c:marker>
              <c:symbol val="triangle"/>
              <c:size val="10"/>
            </c:marker>
            <c:bubble3D val="0"/>
          </c:dPt>
          <c:dPt>
            <c:idx val="35"/>
            <c:marker>
              <c:symbol val="circle"/>
              <c:size val="10"/>
            </c:marker>
            <c:bubble3D val="0"/>
          </c:dPt>
          <c:dPt>
            <c:idx val="40"/>
            <c:marker>
              <c:symbol val="star"/>
              <c:size val="10"/>
            </c:marker>
            <c:bubble3D val="0"/>
          </c:dPt>
          <c:dLbls>
            <c:dLbl>
              <c:idx val="18"/>
              <c:layout>
                <c:manualLayout>
                  <c:x val="-4.790419161676647E-2"/>
                  <c:y val="-1.62822252374491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 min</a:t>
                    </a:r>
                  </a:p>
                  <a:p>
                    <a:r>
                      <a:rPr lang="en-US"/>
                      <a:t>351 ml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4.8902195608782402E-2"/>
                  <c:y val="-3.79918588873812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45 min</a:t>
                    </a:r>
                  </a:p>
                  <a:p>
                    <a:r>
                      <a:rPr lang="en-US"/>
                      <a:t>586 ml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1.7339956610435629E-3"/>
                  <c:y val="-5.400795868258403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60 min</a:t>
                    </a:r>
                  </a:p>
                  <a:p>
                    <a:r>
                      <a:rPr lang="en-US"/>
                      <a:t>671 ml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RawWaterOverP!$Y$5:$Y$59</c:f>
              <c:numCache>
                <c:formatCode>General</c:formatCode>
                <c:ptCount val="5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33</c:v>
                </c:pt>
                <c:pt idx="32">
                  <c:v>36</c:v>
                </c:pt>
                <c:pt idx="33">
                  <c:v>39</c:v>
                </c:pt>
                <c:pt idx="34">
                  <c:v>42</c:v>
                </c:pt>
                <c:pt idx="35">
                  <c:v>45</c:v>
                </c:pt>
                <c:pt idx="36">
                  <c:v>48</c:v>
                </c:pt>
                <c:pt idx="37">
                  <c:v>51</c:v>
                </c:pt>
                <c:pt idx="38">
                  <c:v>54</c:v>
                </c:pt>
                <c:pt idx="39">
                  <c:v>57</c:v>
                </c:pt>
                <c:pt idx="40">
                  <c:v>60</c:v>
                </c:pt>
                <c:pt idx="41">
                  <c:v>64</c:v>
                </c:pt>
                <c:pt idx="42">
                  <c:v>68</c:v>
                </c:pt>
                <c:pt idx="43">
                  <c:v>72</c:v>
                </c:pt>
                <c:pt idx="44">
                  <c:v>76</c:v>
                </c:pt>
                <c:pt idx="45">
                  <c:v>80</c:v>
                </c:pt>
                <c:pt idx="46">
                  <c:v>84</c:v>
                </c:pt>
                <c:pt idx="47">
                  <c:v>88</c:v>
                </c:pt>
                <c:pt idx="48">
                  <c:v>92</c:v>
                </c:pt>
                <c:pt idx="49">
                  <c:v>96</c:v>
                </c:pt>
                <c:pt idx="50">
                  <c:v>100</c:v>
                </c:pt>
                <c:pt idx="51">
                  <c:v>105</c:v>
                </c:pt>
                <c:pt idx="52">
                  <c:v>110</c:v>
                </c:pt>
                <c:pt idx="53">
                  <c:v>115</c:v>
                </c:pt>
                <c:pt idx="54">
                  <c:v>120</c:v>
                </c:pt>
              </c:numCache>
            </c:numRef>
          </c:xVal>
          <c:yVal>
            <c:numRef>
              <c:f>RawWaterOverP!$X$5:$X$59</c:f>
              <c:numCache>
                <c:formatCode>General</c:formatCode>
                <c:ptCount val="55"/>
                <c:pt idx="0">
                  <c:v>0</c:v>
                </c:pt>
                <c:pt idx="1">
                  <c:v>32.414041401836954</c:v>
                </c:pt>
                <c:pt idx="2">
                  <c:v>62.001782753865683</c:v>
                </c:pt>
                <c:pt idx="3">
                  <c:v>89.225359134717081</c:v>
                </c:pt>
                <c:pt idx="4">
                  <c:v>114.4409056074541</c:v>
                </c:pt>
                <c:pt idx="5">
                  <c:v>137.92890951683285</c:v>
                </c:pt>
                <c:pt idx="6">
                  <c:v>159.91436672091729</c:v>
                </c:pt>
                <c:pt idx="7">
                  <c:v>180.58060981065756</c:v>
                </c:pt>
                <c:pt idx="8">
                  <c:v>200.07906072797968</c:v>
                </c:pt>
                <c:pt idx="9">
                  <c:v>218.5362743503938</c:v>
                </c:pt>
                <c:pt idx="10">
                  <c:v>236.05913173832536</c:v>
                </c:pt>
                <c:pt idx="11">
                  <c:v>252.73873922255279</c:v>
                </c:pt>
                <c:pt idx="12">
                  <c:v>268.65340323966484</c:v>
                </c:pt>
                <c:pt idx="13">
                  <c:v>283.87093275429004</c:v>
                </c:pt>
                <c:pt idx="14">
                  <c:v>298.45044432270799</c:v>
                </c:pt>
                <c:pt idx="15">
                  <c:v>312.44379376335343</c:v>
                </c:pt>
                <c:pt idx="16">
                  <c:v>325.89672370357147</c:v>
                </c:pt>
                <c:pt idx="17">
                  <c:v>338.8497922693187</c:v>
                </c:pt>
                <c:pt idx="18">
                  <c:v>351.33913129894921</c:v>
                </c:pt>
                <c:pt idx="19">
                  <c:v>363.39707040067441</c:v>
                </c:pt>
                <c:pt idx="20">
                  <c:v>375.05321575762503</c:v>
                </c:pt>
                <c:pt idx="21">
                  <c:v>386.33376961847353</c:v>
                </c:pt>
                <c:pt idx="22">
                  <c:v>397.262215744233</c:v>
                </c:pt>
                <c:pt idx="23">
                  <c:v>407.8599093899166</c:v>
                </c:pt>
                <c:pt idx="24">
                  <c:v>418.14632593801099</c:v>
                </c:pt>
                <c:pt idx="25">
                  <c:v>428.13927439546927</c:v>
                </c:pt>
                <c:pt idx="26">
                  <c:v>437.85508152746985</c:v>
                </c:pt>
                <c:pt idx="27">
                  <c:v>447.30875133006373</c:v>
                </c:pt>
                <c:pt idx="28">
                  <c:v>456.51410368990042</c:v>
                </c:pt>
                <c:pt idx="29">
                  <c:v>465.48389539810358</c:v>
                </c:pt>
                <c:pt idx="30">
                  <c:v>474.22992613846094</c:v>
                </c:pt>
                <c:pt idx="31">
                  <c:v>499.82954260782532</c:v>
                </c:pt>
                <c:pt idx="32">
                  <c:v>523.64823118740276</c:v>
                </c:pt>
                <c:pt idx="33">
                  <c:v>545.92098103446688</c:v>
                </c:pt>
                <c:pt idx="34">
                  <c:v>566.8389052596392</c:v>
                </c:pt>
                <c:pt idx="35">
                  <c:v>586.5595452271383</c:v>
                </c:pt>
                <c:pt idx="36">
                  <c:v>605.21431561122279</c:v>
                </c:pt>
                <c:pt idx="37">
                  <c:v>622.91399237963083</c:v>
                </c:pt>
                <c:pt idx="38">
                  <c:v>639.75283037387396</c:v>
                </c:pt>
                <c:pt idx="39">
                  <c:v>655.81170173822215</c:v>
                </c:pt>
                <c:pt idx="40">
                  <c:v>671.16052203835306</c:v>
                </c:pt>
                <c:pt idx="41">
                  <c:v>690.76002564732676</c:v>
                </c:pt>
                <c:pt idx="42">
                  <c:v>709.3074561608413</c:v>
                </c:pt>
                <c:pt idx="43">
                  <c:v>726.91151824456142</c:v>
                </c:pt>
                <c:pt idx="44">
                  <c:v>743.66476443057388</c:v>
                </c:pt>
                <c:pt idx="45">
                  <c:v>759.64665796100292</c:v>
                </c:pt>
                <c:pt idx="46">
                  <c:v>774.92594075923489</c:v>
                </c:pt>
                <c:pt idx="47">
                  <c:v>789.56248776392454</c:v>
                </c:pt>
                <c:pt idx="48">
                  <c:v>803.60877595984175</c:v>
                </c:pt>
                <c:pt idx="49">
                  <c:v>817.11106049048738</c:v>
                </c:pt>
                <c:pt idx="50">
                  <c:v>830.1103253617307</c:v>
                </c:pt>
                <c:pt idx="51">
                  <c:v>845.77624209290332</c:v>
                </c:pt>
                <c:pt idx="52">
                  <c:v>860.76718855915374</c:v>
                </c:pt>
                <c:pt idx="53">
                  <c:v>875.13952132184068</c:v>
                </c:pt>
                <c:pt idx="54">
                  <c:v>888.94276965590996</c:v>
                </c:pt>
              </c:numCache>
            </c:numRef>
          </c:yVal>
          <c:smooth val="1"/>
        </c:ser>
        <c:ser>
          <c:idx val="4"/>
          <c:order val="4"/>
          <c:tx>
            <c:v>Raw Water2</c:v>
          </c:tx>
          <c:marker>
            <c:symbol val="none"/>
          </c:marker>
          <c:xVal>
            <c:numRef>
              <c:f>'RawWater (2)'!$Y$5:$Y$59</c:f>
              <c:numCache>
                <c:formatCode>General</c:formatCode>
                <c:ptCount val="5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</c:numCache>
            </c:numRef>
          </c:xVal>
          <c:yVal>
            <c:numRef>
              <c:f>'RawWater (2)'!$X$5:$X$59</c:f>
              <c:numCache>
                <c:formatCode>General</c:formatCode>
                <c:ptCount val="55"/>
                <c:pt idx="0">
                  <c:v>0</c:v>
                </c:pt>
                <c:pt idx="1">
                  <c:v>22.842999400773635</c:v>
                </c:pt>
                <c:pt idx="2">
                  <c:v>45.06418249895988</c:v>
                </c:pt>
                <c:pt idx="3">
                  <c:v>66.654380655228735</c:v>
                </c:pt>
                <c:pt idx="4">
                  <c:v>87.609455598887266</c:v>
                </c:pt>
                <c:pt idx="5">
                  <c:v>107.93002296424751</c:v>
                </c:pt>
                <c:pt idx="6">
                  <c:v>127.62103497603687</c:v>
                </c:pt>
                <c:pt idx="7">
                  <c:v>146.69126604880998</c:v>
                </c:pt>
                <c:pt idx="8">
                  <c:v>165.15274456940151</c:v>
                </c:pt>
                <c:pt idx="9">
                  <c:v>183.0201693322808</c:v>
                </c:pt>
                <c:pt idx="10">
                  <c:v>200.31034171609988</c:v>
                </c:pt>
                <c:pt idx="11">
                  <c:v>217.04163634181657</c:v>
                </c:pt>
                <c:pt idx="12">
                  <c:v>233.2335248893628</c:v>
                </c:pt>
                <c:pt idx="13">
                  <c:v>248.90616076727696</c:v>
                </c:pt>
                <c:pt idx="14">
                  <c:v>264.08002680542933</c:v>
                </c:pt>
                <c:pt idx="15">
                  <c:v>278.77564413397766</c:v>
                </c:pt>
                <c:pt idx="16">
                  <c:v>293.01333777879154</c:v>
                </c:pt>
                <c:pt idx="17">
                  <c:v>306.81305300056226</c:v>
                </c:pt>
                <c:pt idx="18">
                  <c:v>320.19421576009626</c:v>
                </c:pt>
                <c:pt idx="19">
                  <c:v>333.17563065234924</c:v>
                </c:pt>
                <c:pt idx="20">
                  <c:v>345.7754100037414</c:v>
                </c:pt>
                <c:pt idx="21">
                  <c:v>345.7754100037414</c:v>
                </c:pt>
                <c:pt idx="22">
                  <c:v>345.7754100037414</c:v>
                </c:pt>
                <c:pt idx="23">
                  <c:v>345.7754100037414</c:v>
                </c:pt>
                <c:pt idx="24">
                  <c:v>345.7754100037414</c:v>
                </c:pt>
                <c:pt idx="25">
                  <c:v>345.7754100037414</c:v>
                </c:pt>
                <c:pt idx="26">
                  <c:v>345.7754100037414</c:v>
                </c:pt>
                <c:pt idx="27">
                  <c:v>345.7754100037414</c:v>
                </c:pt>
                <c:pt idx="28">
                  <c:v>345.7754100037414</c:v>
                </c:pt>
                <c:pt idx="29">
                  <c:v>345.7754100037414</c:v>
                </c:pt>
                <c:pt idx="30">
                  <c:v>345.7754100037414</c:v>
                </c:pt>
                <c:pt idx="31">
                  <c:v>345.7754100037414</c:v>
                </c:pt>
                <c:pt idx="32">
                  <c:v>345.7754100037414</c:v>
                </c:pt>
                <c:pt idx="33">
                  <c:v>345.7754100037414</c:v>
                </c:pt>
                <c:pt idx="34">
                  <c:v>345.7754100037414</c:v>
                </c:pt>
                <c:pt idx="35">
                  <c:v>345.7754100037414</c:v>
                </c:pt>
                <c:pt idx="36">
                  <c:v>345.7754100037414</c:v>
                </c:pt>
                <c:pt idx="37">
                  <c:v>345.7754100037414</c:v>
                </c:pt>
                <c:pt idx="38">
                  <c:v>345.7754100037414</c:v>
                </c:pt>
                <c:pt idx="39">
                  <c:v>345.7754100037414</c:v>
                </c:pt>
                <c:pt idx="40">
                  <c:v>345.7754100037414</c:v>
                </c:pt>
                <c:pt idx="41">
                  <c:v>345.7754100037414</c:v>
                </c:pt>
                <c:pt idx="42">
                  <c:v>345.7754100037414</c:v>
                </c:pt>
                <c:pt idx="43">
                  <c:v>345.7754100037414</c:v>
                </c:pt>
                <c:pt idx="44">
                  <c:v>345.7754100037414</c:v>
                </c:pt>
                <c:pt idx="45">
                  <c:v>345.7754100037414</c:v>
                </c:pt>
                <c:pt idx="46">
                  <c:v>345.7754100037414</c:v>
                </c:pt>
                <c:pt idx="47">
                  <c:v>345.7754100037414</c:v>
                </c:pt>
                <c:pt idx="48">
                  <c:v>345.7754100037414</c:v>
                </c:pt>
                <c:pt idx="49">
                  <c:v>345.7754100037414</c:v>
                </c:pt>
                <c:pt idx="50">
                  <c:v>345.7754100037414</c:v>
                </c:pt>
                <c:pt idx="51">
                  <c:v>345.7754100037414</c:v>
                </c:pt>
                <c:pt idx="52">
                  <c:v>345.7754100037414</c:v>
                </c:pt>
                <c:pt idx="53">
                  <c:v>345.7754100037414</c:v>
                </c:pt>
                <c:pt idx="54">
                  <c:v>345.7754100037414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469376"/>
        <c:axId val="202470912"/>
      </c:scatterChart>
      <c:valAx>
        <c:axId val="202469376"/>
        <c:scaling>
          <c:orientation val="minMax"/>
          <c:max val="120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02470912"/>
        <c:crosses val="autoZero"/>
        <c:crossBetween val="midCat"/>
        <c:majorUnit val="15"/>
      </c:valAx>
      <c:valAx>
        <c:axId val="202470912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469376"/>
        <c:crosses val="autoZero"/>
        <c:crossBetween val="midCat"/>
        <c:majorUnit val="100"/>
      </c:valAx>
    </c:plotArea>
    <c:legend>
      <c:legendPos val="r"/>
      <c:layout>
        <c:manualLayout>
          <c:xMode val="edge"/>
          <c:yMode val="edge"/>
          <c:x val="0.74412647146651578"/>
          <c:y val="0.69327749228090041"/>
          <c:w val="0.11390641802232955"/>
          <c:h val="0.155551943103886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 paperSize="17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Cv Ref</c:v>
          </c:tx>
          <c:marker>
            <c:symbol val="none"/>
          </c:marker>
          <c:xVal>
            <c:numRef>
              <c:f>Sheet3!$S$7:$S$12</c:f>
              <c:numCache>
                <c:formatCode>General</c:formatCode>
                <c:ptCount val="6"/>
                <c:pt idx="0">
                  <c:v>165.2584183259244</c:v>
                </c:pt>
                <c:pt idx="1">
                  <c:v>354.57484118617651</c:v>
                </c:pt>
                <c:pt idx="2">
                  <c:v>534.26066565682049</c:v>
                </c:pt>
                <c:pt idx="3">
                  <c:v>775.80201523094729</c:v>
                </c:pt>
                <c:pt idx="4">
                  <c:v>1134.5125772816523</c:v>
                </c:pt>
                <c:pt idx="5">
                  <c:v>1595.7773918305866</c:v>
                </c:pt>
              </c:numCache>
            </c:numRef>
          </c:xVal>
          <c:yVal>
            <c:numRef>
              <c:f>Sheet3!$H$7:$H$12</c:f>
              <c:numCache>
                <c:formatCode>General</c:formatCode>
                <c:ptCount val="6"/>
                <c:pt idx="0">
                  <c:v>0.23452078799117149</c:v>
                </c:pt>
                <c:pt idx="1">
                  <c:v>0.15990053726670783</c:v>
                </c:pt>
                <c:pt idx="2">
                  <c:v>0.10660035817780521</c:v>
                </c:pt>
                <c:pt idx="3">
                  <c:v>6.9290232815573394E-2</c:v>
                </c:pt>
                <c:pt idx="4">
                  <c:v>4.2640143271122088E-2</c:v>
                </c:pt>
                <c:pt idx="5">
                  <c:v>2.878209670800741E-2</c:v>
                </c:pt>
              </c:numCache>
            </c:numRef>
          </c:yVal>
          <c:smooth val="1"/>
        </c:ser>
        <c:ser>
          <c:idx val="1"/>
          <c:order val="1"/>
          <c:tx>
            <c:v>Exp</c:v>
          </c:tx>
          <c:marker>
            <c:symbol val="none"/>
          </c:marker>
          <c:xVal>
            <c:numRef>
              <c:f>Sheet3!$S$6:$S$13</c:f>
              <c:numCache>
                <c:formatCode>General</c:formatCode>
                <c:ptCount val="8"/>
                <c:pt idx="0">
                  <c:v>0</c:v>
                </c:pt>
                <c:pt idx="1">
                  <c:v>165.2584183259244</c:v>
                </c:pt>
                <c:pt idx="2">
                  <c:v>354.57484118617651</c:v>
                </c:pt>
                <c:pt idx="3">
                  <c:v>534.26066565682049</c:v>
                </c:pt>
                <c:pt idx="4">
                  <c:v>775.80201523094729</c:v>
                </c:pt>
                <c:pt idx="5">
                  <c:v>1134.5125772816523</c:v>
                </c:pt>
                <c:pt idx="6">
                  <c:v>1595.7773918305866</c:v>
                </c:pt>
                <c:pt idx="7">
                  <c:v>1679.426893290087</c:v>
                </c:pt>
              </c:numCache>
            </c:numRef>
          </c:xVal>
          <c:yVal>
            <c:numRef>
              <c:f>Sheet3!$G$6:$G$13</c:f>
              <c:numCache>
                <c:formatCode>General</c:formatCode>
                <c:ptCount val="8"/>
                <c:pt idx="0">
                  <c:v>0.35000000000000003</c:v>
                </c:pt>
                <c:pt idx="1">
                  <c:v>0.2383166667693119</c:v>
                </c:pt>
                <c:pt idx="2">
                  <c:v>0.15600009054325858</c:v>
                </c:pt>
                <c:pt idx="3">
                  <c:v>0.10678562438956711</c:v>
                </c:pt>
                <c:pt idx="4">
                  <c:v>6.7445781471011323E-2</c:v>
                </c:pt>
                <c:pt idx="5">
                  <c:v>3.9352298757488739E-2</c:v>
                </c:pt>
                <c:pt idx="6">
                  <c:v>2.6108304109789406E-2</c:v>
                </c:pt>
                <c:pt idx="7">
                  <c:v>2.4955635536615395E-2</c:v>
                </c:pt>
              </c:numCache>
            </c:numRef>
          </c:yVal>
          <c:smooth val="1"/>
        </c:ser>
        <c:ser>
          <c:idx val="2"/>
          <c:order val="2"/>
          <c:tx>
            <c:v>Const Press</c:v>
          </c:tx>
          <c:marker>
            <c:symbol val="none"/>
          </c:marker>
          <c:xVal>
            <c:numRef>
              <c:f>Sheet3!$S$38:$S$46</c:f>
              <c:numCache>
                <c:formatCode>General</c:formatCode>
                <c:ptCount val="9"/>
                <c:pt idx="0">
                  <c:v>0</c:v>
                </c:pt>
                <c:pt idx="1">
                  <c:v>119.17307287846188</c:v>
                </c:pt>
                <c:pt idx="2">
                  <c:v>281.32698513426789</c:v>
                </c:pt>
                <c:pt idx="3">
                  <c:v>459.6023487753331</c:v>
                </c:pt>
                <c:pt idx="4">
                  <c:v>707.79954222865626</c:v>
                </c:pt>
                <c:pt idx="5">
                  <c:v>1025.1040585486758</c:v>
                </c:pt>
                <c:pt idx="6">
                  <c:v>1312.1335828822082</c:v>
                </c:pt>
                <c:pt idx="7">
                  <c:v>1473.1509565552385</c:v>
                </c:pt>
                <c:pt idx="8">
                  <c:v>1583.8146129773995</c:v>
                </c:pt>
              </c:numCache>
            </c:numRef>
          </c:xVal>
          <c:yVal>
            <c:numRef>
              <c:f>Sheet3!$H$38:$H$46</c:f>
              <c:numCache>
                <c:formatCode>General</c:formatCode>
                <c:ptCount val="9"/>
                <c:pt idx="1">
                  <c:v>0.29007117194285587</c:v>
                </c:pt>
                <c:pt idx="2">
                  <c:v>0.20407092029235716</c:v>
                </c:pt>
                <c:pt idx="3">
                  <c:v>0.13334382953803448</c:v>
                </c:pt>
                <c:pt idx="4">
                  <c:v>7.8244115496397884E-2</c:v>
                </c:pt>
                <c:pt idx="5">
                  <c:v>3.8556800226840167E-2</c:v>
                </c:pt>
                <c:pt idx="6">
                  <c:v>1.7955540535338405E-2</c:v>
                </c:pt>
                <c:pt idx="7">
                  <c:v>1.0023577130682738E-2</c:v>
                </c:pt>
                <c:pt idx="8">
                  <c:v>6.8808798972009345E-3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33568"/>
        <c:axId val="167547648"/>
      </c:scatterChart>
      <c:valAx>
        <c:axId val="16753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7547648"/>
        <c:crosses val="autoZero"/>
        <c:crossBetween val="midCat"/>
      </c:valAx>
      <c:valAx>
        <c:axId val="167547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75335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G3-5cart-Coastal Ref</c:v>
          </c:tx>
          <c:spPr>
            <a:ln>
              <a:solidFill>
                <a:srgbClr val="FF0000"/>
              </a:solidFill>
              <a:prstDash val="sysDot"/>
            </a:ln>
          </c:spPr>
          <c:marker>
            <c:symbol val="none"/>
          </c:marker>
          <c:xVal>
            <c:numRef>
              <c:f>Sheet3!$T$6:$T$12</c:f>
              <c:numCache>
                <c:formatCode>General</c:formatCode>
                <c:ptCount val="7"/>
                <c:pt idx="0">
                  <c:v>0</c:v>
                </c:pt>
                <c:pt idx="1">
                  <c:v>3.3333333333333335</c:v>
                </c:pt>
                <c:pt idx="2">
                  <c:v>8.3333333333333339</c:v>
                </c:pt>
                <c:pt idx="3">
                  <c:v>15</c:v>
                </c:pt>
                <c:pt idx="4">
                  <c:v>28.333333333333332</c:v>
                </c:pt>
                <c:pt idx="5">
                  <c:v>60</c:v>
                </c:pt>
                <c:pt idx="6">
                  <c:v>120</c:v>
                </c:pt>
              </c:numCache>
            </c:numRef>
          </c:xVal>
          <c:yVal>
            <c:numRef>
              <c:f>Sheet3!$S$6:$S$12</c:f>
              <c:numCache>
                <c:formatCode>General</c:formatCode>
                <c:ptCount val="7"/>
                <c:pt idx="0">
                  <c:v>0</c:v>
                </c:pt>
                <c:pt idx="1">
                  <c:v>165.2584183259244</c:v>
                </c:pt>
                <c:pt idx="2">
                  <c:v>354.57484118617651</c:v>
                </c:pt>
                <c:pt idx="3">
                  <c:v>534.26066565682049</c:v>
                </c:pt>
                <c:pt idx="4">
                  <c:v>775.80201523094729</c:v>
                </c:pt>
                <c:pt idx="5">
                  <c:v>1134.5125772816523</c:v>
                </c:pt>
                <c:pt idx="6">
                  <c:v>1595.7773918305866</c:v>
                </c:pt>
              </c:numCache>
            </c:numRef>
          </c:yVal>
          <c:smooth val="1"/>
        </c:ser>
        <c:ser>
          <c:idx val="2"/>
          <c:order val="1"/>
          <c:tx>
            <c:v>G3-60 RO Water</c:v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Sheet3!$T$6:$T$12</c:f>
              <c:numCache>
                <c:formatCode>General</c:formatCode>
                <c:ptCount val="7"/>
                <c:pt idx="0">
                  <c:v>0</c:v>
                </c:pt>
                <c:pt idx="1">
                  <c:v>3.3333333333333335</c:v>
                </c:pt>
                <c:pt idx="2">
                  <c:v>8.3333333333333339</c:v>
                </c:pt>
                <c:pt idx="3">
                  <c:v>15</c:v>
                </c:pt>
                <c:pt idx="4">
                  <c:v>28.333333333333332</c:v>
                </c:pt>
                <c:pt idx="5">
                  <c:v>60</c:v>
                </c:pt>
                <c:pt idx="6">
                  <c:v>120</c:v>
                </c:pt>
              </c:numCache>
            </c:numRef>
          </c:xVal>
          <c:yVal>
            <c:numRef>
              <c:f>Sheet3!$AC$6:$AC$12</c:f>
              <c:numCache>
                <c:formatCode>General</c:formatCode>
                <c:ptCount val="7"/>
                <c:pt idx="0">
                  <c:v>0</c:v>
                </c:pt>
                <c:pt idx="1">
                  <c:v>138</c:v>
                </c:pt>
                <c:pt idx="2">
                  <c:v>345</c:v>
                </c:pt>
                <c:pt idx="3">
                  <c:v>621</c:v>
                </c:pt>
                <c:pt idx="4">
                  <c:v>1173</c:v>
                </c:pt>
                <c:pt idx="5">
                  <c:v>2484</c:v>
                </c:pt>
                <c:pt idx="6">
                  <c:v>4968</c:v>
                </c:pt>
              </c:numCache>
            </c:numRef>
          </c:yVal>
          <c:smooth val="1"/>
        </c:ser>
        <c:ser>
          <c:idx val="3"/>
          <c:order val="2"/>
          <c:tx>
            <c:v>Fixed Pressure</c:v>
          </c:tx>
          <c:marker>
            <c:symbol val="none"/>
          </c:marker>
          <c:xVal>
            <c:numRef>
              <c:f>Sheet3!$T$38:$T$46</c:f>
              <c:numCache>
                <c:formatCode>General</c:formatCode>
                <c:ptCount val="9"/>
                <c:pt idx="0">
                  <c:v>0</c:v>
                </c:pt>
                <c:pt idx="1">
                  <c:v>3.3333333333333335</c:v>
                </c:pt>
                <c:pt idx="2">
                  <c:v>8.3333333333333339</c:v>
                </c:pt>
                <c:pt idx="3">
                  <c:v>15</c:v>
                </c:pt>
                <c:pt idx="4">
                  <c:v>28.333333333333332</c:v>
                </c:pt>
                <c:pt idx="5">
                  <c:v>60</c:v>
                </c:pt>
                <c:pt idx="6">
                  <c:v>120</c:v>
                </c:pt>
                <c:pt idx="7">
                  <c:v>180</c:v>
                </c:pt>
                <c:pt idx="8">
                  <c:v>240</c:v>
                </c:pt>
              </c:numCache>
            </c:numRef>
          </c:xVal>
          <c:yVal>
            <c:numRef>
              <c:f>Sheet3!$S$38:$S$46</c:f>
              <c:numCache>
                <c:formatCode>General</c:formatCode>
                <c:ptCount val="9"/>
                <c:pt idx="0">
                  <c:v>0</c:v>
                </c:pt>
                <c:pt idx="1">
                  <c:v>119.17307287846188</c:v>
                </c:pt>
                <c:pt idx="2">
                  <c:v>281.32698513426789</c:v>
                </c:pt>
                <c:pt idx="3">
                  <c:v>459.6023487753331</c:v>
                </c:pt>
                <c:pt idx="4">
                  <c:v>707.79954222865626</c:v>
                </c:pt>
                <c:pt idx="5">
                  <c:v>1025.1040585486758</c:v>
                </c:pt>
                <c:pt idx="6">
                  <c:v>1312.1335828822082</c:v>
                </c:pt>
                <c:pt idx="7">
                  <c:v>1473.1509565552385</c:v>
                </c:pt>
                <c:pt idx="8">
                  <c:v>1583.8146129773995</c:v>
                </c:pt>
              </c:numCache>
            </c:numRef>
          </c:yVal>
          <c:smooth val="1"/>
        </c:ser>
        <c:ser>
          <c:idx val="1"/>
          <c:order val="3"/>
          <c:tx>
            <c:v>Variable Pressure</c:v>
          </c:tx>
          <c:marker>
            <c:symbol val="none"/>
          </c:marker>
          <c:xVal>
            <c:numRef>
              <c:f>Sheet3!$T$49:$T$89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23</c:v>
                </c:pt>
                <c:pt idx="17">
                  <c:v>26</c:v>
                </c:pt>
                <c:pt idx="18">
                  <c:v>29</c:v>
                </c:pt>
                <c:pt idx="19">
                  <c:v>32</c:v>
                </c:pt>
                <c:pt idx="20">
                  <c:v>36</c:v>
                </c:pt>
                <c:pt idx="21">
                  <c:v>40</c:v>
                </c:pt>
                <c:pt idx="22">
                  <c:v>44</c:v>
                </c:pt>
                <c:pt idx="23">
                  <c:v>48</c:v>
                </c:pt>
                <c:pt idx="24">
                  <c:v>52</c:v>
                </c:pt>
                <c:pt idx="25">
                  <c:v>56</c:v>
                </c:pt>
                <c:pt idx="26">
                  <c:v>61</c:v>
                </c:pt>
                <c:pt idx="27">
                  <c:v>66</c:v>
                </c:pt>
                <c:pt idx="28">
                  <c:v>71</c:v>
                </c:pt>
                <c:pt idx="29">
                  <c:v>76</c:v>
                </c:pt>
                <c:pt idx="30">
                  <c:v>81</c:v>
                </c:pt>
                <c:pt idx="31">
                  <c:v>86</c:v>
                </c:pt>
                <c:pt idx="32">
                  <c:v>91</c:v>
                </c:pt>
                <c:pt idx="33">
                  <c:v>96</c:v>
                </c:pt>
                <c:pt idx="34">
                  <c:v>101</c:v>
                </c:pt>
                <c:pt idx="35">
                  <c:v>106</c:v>
                </c:pt>
                <c:pt idx="36">
                  <c:v>111</c:v>
                </c:pt>
                <c:pt idx="37">
                  <c:v>116</c:v>
                </c:pt>
                <c:pt idx="38">
                  <c:v>121</c:v>
                </c:pt>
                <c:pt idx="39">
                  <c:v>126</c:v>
                </c:pt>
                <c:pt idx="40">
                  <c:v>131</c:v>
                </c:pt>
              </c:numCache>
            </c:numRef>
          </c:xVal>
          <c:yVal>
            <c:numRef>
              <c:f>Sheet3!$S$49:$S$89</c:f>
              <c:numCache>
                <c:formatCode>General</c:formatCode>
                <c:ptCount val="41"/>
                <c:pt idx="0">
                  <c:v>0</c:v>
                </c:pt>
                <c:pt idx="1">
                  <c:v>81.579181267527346</c:v>
                </c:pt>
                <c:pt idx="2">
                  <c:v>149.27224955105601</c:v>
                </c:pt>
                <c:pt idx="3">
                  <c:v>207.13312102791843</c:v>
                </c:pt>
                <c:pt idx="4">
                  <c:v>257.66243437630186</c:v>
                </c:pt>
                <c:pt idx="5">
                  <c:v>302.51268494590914</c:v>
                </c:pt>
                <c:pt idx="6">
                  <c:v>342.83340423071286</c:v>
                </c:pt>
                <c:pt idx="7">
                  <c:v>379.45673186258057</c:v>
                </c:pt>
                <c:pt idx="8">
                  <c:v>413.00453853829492</c:v>
                </c:pt>
                <c:pt idx="9">
                  <c:v>443.95383023714209</c:v>
                </c:pt>
                <c:pt idx="10">
                  <c:v>472.67853700623857</c:v>
                </c:pt>
                <c:pt idx="11">
                  <c:v>524.61779109147017</c:v>
                </c:pt>
                <c:pt idx="12">
                  <c:v>570.57471942436052</c:v>
                </c:pt>
                <c:pt idx="13">
                  <c:v>611.78726739537342</c:v>
                </c:pt>
                <c:pt idx="14">
                  <c:v>649.14464314780639</c:v>
                </c:pt>
                <c:pt idx="15">
                  <c:v>683.30720784005791</c:v>
                </c:pt>
                <c:pt idx="16">
                  <c:v>729.6455360240069</c:v>
                </c:pt>
                <c:pt idx="17">
                  <c:v>771.16440325049803</c:v>
                </c:pt>
                <c:pt idx="18">
                  <c:v>808.77321481521437</c:v>
                </c:pt>
                <c:pt idx="19">
                  <c:v>843.14587738927878</c:v>
                </c:pt>
                <c:pt idx="20">
                  <c:v>884.82019096270221</c:v>
                </c:pt>
                <c:pt idx="21">
                  <c:v>922.55646510900635</c:v>
                </c:pt>
                <c:pt idx="22">
                  <c:v>957.03554477912553</c:v>
                </c:pt>
                <c:pt idx="23">
                  <c:v>988.7755871104165</c:v>
                </c:pt>
                <c:pt idx="24">
                  <c:v>1018.1801133144263</c:v>
                </c:pt>
                <c:pt idx="25">
                  <c:v>1045.5695266904097</c:v>
                </c:pt>
                <c:pt idx="26">
                  <c:v>1077.3648671130734</c:v>
                </c:pt>
                <c:pt idx="27">
                  <c:v>1106.8168558983334</c:v>
                </c:pt>
                <c:pt idx="28">
                  <c:v>1134.2474597546945</c:v>
                </c:pt>
                <c:pt idx="29">
                  <c:v>1159.9165149483547</c:v>
                </c:pt>
                <c:pt idx="30">
                  <c:v>1184.0367564431169</c:v>
                </c:pt>
                <c:pt idx="31">
                  <c:v>1206.7845595101792</c:v>
                </c:pt>
                <c:pt idx="32">
                  <c:v>1228.3077830308255</c:v>
                </c:pt>
                <c:pt idx="33">
                  <c:v>1248.7316052559122</c:v>
                </c:pt>
                <c:pt idx="34">
                  <c:v>1268.1629388357753</c:v>
                </c:pt>
                <c:pt idx="35">
                  <c:v>1286.6938210463263</c:v>
                </c:pt>
                <c:pt idx="36">
                  <c:v>1304.4040520855651</c:v>
                </c:pt>
                <c:pt idx="37">
                  <c:v>1321.3632731247251</c:v>
                </c:pt>
                <c:pt idx="38">
                  <c:v>1337.6326210978582</c:v>
                </c:pt>
                <c:pt idx="39">
                  <c:v>1353.2660596584853</c:v>
                </c:pt>
                <c:pt idx="40">
                  <c:v>1368.3114595028349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74912"/>
        <c:axId val="197264512"/>
      </c:scatterChart>
      <c:valAx>
        <c:axId val="167574912"/>
        <c:scaling>
          <c:orientation val="minMax"/>
          <c:max val="12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97264512"/>
        <c:crosses val="autoZero"/>
        <c:crossBetween val="midCat"/>
        <c:majorUnit val="15"/>
      </c:valAx>
      <c:valAx>
        <c:axId val="197264512"/>
        <c:scaling>
          <c:orientation val="minMax"/>
          <c:max val="15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7574912"/>
        <c:crosses val="autoZero"/>
        <c:crossBetween val="midCat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'Sheet3 (2)'!$B$17</c:f>
              <c:strCache>
                <c:ptCount val="1"/>
                <c:pt idx="0">
                  <c:v>Meas FR</c:v>
                </c:pt>
              </c:strCache>
            </c:strRef>
          </c:tx>
          <c:marker>
            <c:symbol val="none"/>
          </c:marker>
          <c:xVal>
            <c:numRef>
              <c:f>'Sheet3 (2)'!$A$18:$A$25</c:f>
              <c:numCache>
                <c:formatCode>General</c:formatCode>
                <c:ptCount val="8"/>
                <c:pt idx="0">
                  <c:v>0</c:v>
                </c:pt>
                <c:pt idx="1">
                  <c:v>200</c:v>
                </c:pt>
                <c:pt idx="2">
                  <c:v>500</c:v>
                </c:pt>
                <c:pt idx="3">
                  <c:v>900</c:v>
                </c:pt>
                <c:pt idx="4">
                  <c:v>1700</c:v>
                </c:pt>
                <c:pt idx="5">
                  <c:v>3600</c:v>
                </c:pt>
                <c:pt idx="6">
                  <c:v>7200</c:v>
                </c:pt>
                <c:pt idx="7">
                  <c:v>8000</c:v>
                </c:pt>
              </c:numCache>
            </c:numRef>
          </c:xVal>
          <c:yVal>
            <c:numRef>
              <c:f>'Sheet3 (2)'!$B$18:$B$25</c:f>
              <c:numCache>
                <c:formatCode>General</c:formatCode>
                <c:ptCount val="8"/>
                <c:pt idx="0">
                  <c:v>1.3</c:v>
                </c:pt>
                <c:pt idx="1">
                  <c:v>0.9</c:v>
                </c:pt>
                <c:pt idx="2">
                  <c:v>0.6</c:v>
                </c:pt>
                <c:pt idx="3">
                  <c:v>0.4</c:v>
                </c:pt>
                <c:pt idx="4">
                  <c:v>0.25</c:v>
                </c:pt>
                <c:pt idx="5">
                  <c:v>0.15</c:v>
                </c:pt>
                <c:pt idx="6">
                  <c:v>0.12</c:v>
                </c:pt>
                <c:pt idx="7">
                  <c:v>0.1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'Sheet3 (2)'!$C$17</c:f>
              <c:strCache>
                <c:ptCount val="1"/>
                <c:pt idx="0">
                  <c:v>Predict</c:v>
                </c:pt>
              </c:strCache>
            </c:strRef>
          </c:tx>
          <c:marker>
            <c:symbol val="none"/>
          </c:marker>
          <c:xVal>
            <c:numRef>
              <c:f>'Sheet3 (2)'!$A$18:$A$25</c:f>
              <c:numCache>
                <c:formatCode>General</c:formatCode>
                <c:ptCount val="8"/>
                <c:pt idx="0">
                  <c:v>0</c:v>
                </c:pt>
                <c:pt idx="1">
                  <c:v>200</c:v>
                </c:pt>
                <c:pt idx="2">
                  <c:v>500</c:v>
                </c:pt>
                <c:pt idx="3">
                  <c:v>900</c:v>
                </c:pt>
                <c:pt idx="4">
                  <c:v>1700</c:v>
                </c:pt>
                <c:pt idx="5">
                  <c:v>3600</c:v>
                </c:pt>
                <c:pt idx="6">
                  <c:v>7200</c:v>
                </c:pt>
                <c:pt idx="7">
                  <c:v>8000</c:v>
                </c:pt>
              </c:numCache>
            </c:numRef>
          </c:xVal>
          <c:yVal>
            <c:numRef>
              <c:f>'Sheet3 (2)'!$C$18:$C$25</c:f>
              <c:numCache>
                <c:formatCode>General</c:formatCode>
                <c:ptCount val="8"/>
                <c:pt idx="0">
                  <c:v>1.3</c:v>
                </c:pt>
                <c:pt idx="1">
                  <c:v>0.91880771257761429</c:v>
                </c:pt>
                <c:pt idx="2">
                  <c:v>0.61739707655037701</c:v>
                </c:pt>
                <c:pt idx="3">
                  <c:v>0.42333852122443416</c:v>
                </c:pt>
                <c:pt idx="4">
                  <c:v>0.25491631414309457</c:v>
                </c:pt>
                <c:pt idx="5">
                  <c:v>0.12001816798030934</c:v>
                </c:pt>
                <c:pt idx="6">
                  <c:v>4.5558035587474517E-2</c:v>
                </c:pt>
                <c:pt idx="7">
                  <c:v>3.8218629024585789E-2</c:v>
                </c:pt>
              </c:numCache>
            </c:numRef>
          </c:yVal>
          <c:smooth val="1"/>
        </c:ser>
        <c:ser>
          <c:idx val="2"/>
          <c:order val="2"/>
          <c:tx>
            <c:v>Test1</c:v>
          </c:tx>
          <c:marker>
            <c:symbol val="none"/>
          </c:marker>
          <c:xVal>
            <c:numRef>
              <c:f>'Sheet3 (2)'!$A$7:$A$12</c:f>
              <c:numCache>
                <c:formatCode>General</c:formatCode>
                <c:ptCount val="6"/>
                <c:pt idx="0">
                  <c:v>0</c:v>
                </c:pt>
                <c:pt idx="1">
                  <c:v>180</c:v>
                </c:pt>
                <c:pt idx="2">
                  <c:v>360</c:v>
                </c:pt>
                <c:pt idx="3">
                  <c:v>660</c:v>
                </c:pt>
                <c:pt idx="4">
                  <c:v>780</c:v>
                </c:pt>
                <c:pt idx="5">
                  <c:v>900</c:v>
                </c:pt>
              </c:numCache>
            </c:numRef>
          </c:xVal>
          <c:yVal>
            <c:numRef>
              <c:f>'Sheet3 (2)'!$B$7:$B$12</c:f>
              <c:numCache>
                <c:formatCode>General</c:formatCode>
                <c:ptCount val="6"/>
                <c:pt idx="1">
                  <c:v>0.51944444444444449</c:v>
                </c:pt>
                <c:pt idx="2">
                  <c:v>0.38055555555555554</c:v>
                </c:pt>
                <c:pt idx="3">
                  <c:v>0.26333333333333331</c:v>
                </c:pt>
                <c:pt idx="4">
                  <c:v>0.20833333333333334</c:v>
                </c:pt>
                <c:pt idx="5">
                  <c:v>0.19166666666666668</c:v>
                </c:pt>
              </c:numCache>
            </c:numRef>
          </c:yVal>
          <c:smooth val="1"/>
        </c:ser>
        <c:ser>
          <c:idx val="3"/>
          <c:order val="3"/>
          <c:tx>
            <c:v>Test 2</c:v>
          </c:tx>
          <c:marker>
            <c:symbol val="none"/>
          </c:marker>
          <c:xVal>
            <c:numRef>
              <c:f>'Sheet3 (2)'!$A$54:$A$60</c:f>
              <c:numCache>
                <c:formatCode>General</c:formatCode>
                <c:ptCount val="7"/>
                <c:pt idx="0">
                  <c:v>0</c:v>
                </c:pt>
                <c:pt idx="1">
                  <c:v>60</c:v>
                </c:pt>
                <c:pt idx="2">
                  <c:v>180</c:v>
                </c:pt>
                <c:pt idx="3">
                  <c:v>300</c:v>
                </c:pt>
                <c:pt idx="4">
                  <c:v>360</c:v>
                </c:pt>
                <c:pt idx="5">
                  <c:v>480</c:v>
                </c:pt>
                <c:pt idx="6">
                  <c:v>600</c:v>
                </c:pt>
              </c:numCache>
            </c:numRef>
          </c:xVal>
          <c:yVal>
            <c:numRef>
              <c:f>'Sheet3 (2)'!$B$54:$B$60</c:f>
              <c:numCache>
                <c:formatCode>General</c:formatCode>
                <c:ptCount val="7"/>
                <c:pt idx="0">
                  <c:v>0.5</c:v>
                </c:pt>
                <c:pt idx="1">
                  <c:v>0.37333333333333329</c:v>
                </c:pt>
                <c:pt idx="2">
                  <c:v>0.28833333333333333</c:v>
                </c:pt>
                <c:pt idx="3">
                  <c:v>0.29750000000000004</c:v>
                </c:pt>
                <c:pt idx="4">
                  <c:v>0.22166666666666662</c:v>
                </c:pt>
                <c:pt idx="5">
                  <c:v>0.23333333333333334</c:v>
                </c:pt>
                <c:pt idx="6">
                  <c:v>0.20833333333333334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693440"/>
        <c:axId val="197694976"/>
      </c:scatterChart>
      <c:valAx>
        <c:axId val="19769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694976"/>
        <c:crosses val="autoZero"/>
        <c:crossBetween val="midCat"/>
      </c:valAx>
      <c:valAx>
        <c:axId val="197694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7693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0"/>
          <c:marker>
            <c:symbol val="none"/>
          </c:marker>
          <c:xVal>
            <c:numRef>
              <c:f>'Sheet3 (2)'!$X$6:$X$12</c:f>
              <c:numCache>
                <c:formatCode>General</c:formatCode>
                <c:ptCount val="7"/>
                <c:pt idx="0">
                  <c:v>0</c:v>
                </c:pt>
                <c:pt idx="1">
                  <c:v>87.192937345086648</c:v>
                </c:pt>
                <c:pt idx="2">
                  <c:v>153.09315294670421</c:v>
                </c:pt>
                <c:pt idx="3">
                  <c:v>230.61403008019298</c:v>
                </c:pt>
                <c:pt idx="4">
                  <c:v>255.31796544843888</c:v>
                </c:pt>
                <c:pt idx="5">
                  <c:v>278.08679501837673</c:v>
                </c:pt>
                <c:pt idx="6">
                  <c:v>0</c:v>
                </c:pt>
              </c:numCache>
            </c:numRef>
          </c:xVal>
          <c:yVal>
            <c:numRef>
              <c:f>'Sheet3 (2)'!$G$6:$G$12</c:f>
              <c:numCache>
                <c:formatCode>General</c:formatCode>
                <c:ptCount val="7"/>
                <c:pt idx="0">
                  <c:v>0.35000000000000003</c:v>
                </c:pt>
                <c:pt idx="1">
                  <c:v>0.28536608118124285</c:v>
                </c:pt>
                <c:pt idx="2">
                  <c:v>0.24505836579394025</c:v>
                </c:pt>
                <c:pt idx="3">
                  <c:v>0.20540777326713508</c:v>
                </c:pt>
                <c:pt idx="4">
                  <c:v>0.19430344913716113</c:v>
                </c:pt>
                <c:pt idx="5">
                  <c:v>0.18465883504191613</c:v>
                </c:pt>
                <c:pt idx="6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v>Const Press</c:v>
          </c:tx>
          <c:marker>
            <c:symbol val="none"/>
          </c:marker>
          <c:xVal>
            <c:numRef>
              <c:f>'Sheet3 (2)'!$X$42:$X$50</c:f>
              <c:numCache>
                <c:formatCode>General</c:formatCode>
                <c:ptCount val="9"/>
                <c:pt idx="0">
                  <c:v>0</c:v>
                </c:pt>
                <c:pt idx="1">
                  <c:v>119.5338321837261</c:v>
                </c:pt>
                <c:pt idx="2">
                  <c:v>284.26578552678205</c:v>
                </c:pt>
                <c:pt idx="3">
                  <c:v>470.14628106427523</c:v>
                </c:pt>
                <c:pt idx="4">
                  <c:v>738.15697915099054</c:v>
                </c:pt>
                <c:pt idx="5">
                  <c:v>1089.8182967425544</c:v>
                </c:pt>
                <c:pt idx="6">
                  <c:v>1411.5028924254782</c:v>
                </c:pt>
                <c:pt idx="7">
                  <c:v>1594.2936356919797</c:v>
                </c:pt>
                <c:pt idx="8">
                  <c:v>1722.4664064544847</c:v>
                </c:pt>
              </c:numCache>
            </c:numRef>
          </c:xVal>
          <c:yVal>
            <c:numRef>
              <c:f>'Sheet3 (2)'!$H$42:$H$50</c:f>
              <c:numCache>
                <c:formatCode>General</c:formatCode>
                <c:ptCount val="9"/>
                <c:pt idx="1">
                  <c:v>0.29430513205238623</c:v>
                </c:pt>
                <c:pt idx="2">
                  <c:v>0.21375234628663409</c:v>
                </c:pt>
                <c:pt idx="3">
                  <c:v>0.14408149536578643</c:v>
                </c:pt>
                <c:pt idx="4">
                  <c:v>8.646600841281718E-2</c:v>
                </c:pt>
                <c:pt idx="5">
                  <c:v>4.3057566619886342E-2</c:v>
                </c:pt>
                <c:pt idx="6">
                  <c:v>2.0160455672171711E-2</c:v>
                </c:pt>
                <c:pt idx="7">
                  <c:v>1.1386345265450409E-2</c:v>
                </c:pt>
                <c:pt idx="8">
                  <c:v>7.9724319881634767E-3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592960"/>
        <c:axId val="197594496"/>
      </c:scatterChart>
      <c:valAx>
        <c:axId val="19759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594496"/>
        <c:crosses val="autoZero"/>
        <c:crossBetween val="midCat"/>
      </c:valAx>
      <c:valAx>
        <c:axId val="197594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75929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720264028059611E-2"/>
          <c:y val="2.0780400557908998E-2"/>
          <c:w val="0.79187451489802796"/>
          <c:h val="0.93233083814861928"/>
        </c:manualLayout>
      </c:layout>
      <c:scatterChart>
        <c:scatterStyle val="smoothMarker"/>
        <c:varyColors val="0"/>
        <c:ser>
          <c:idx val="1"/>
          <c:order val="0"/>
          <c:tx>
            <c:v>RO Water</c:v>
          </c:tx>
          <c:marker>
            <c:symbol val="none"/>
          </c:marker>
          <c:xVal>
            <c:numRef>
              <c:f>'Sheet3 (2)'!$Z$66:$Z$126</c:f>
              <c:numCache>
                <c:formatCode>General</c:formatCode>
                <c:ptCount val="6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</c:numCache>
            </c:numRef>
          </c:xVal>
          <c:yVal>
            <c:numRef>
              <c:f>'Sheet3 (2)'!$X$66:$X$126</c:f>
              <c:numCache>
                <c:formatCode>General</c:formatCode>
                <c:ptCount val="61"/>
                <c:pt idx="0">
                  <c:v>0</c:v>
                </c:pt>
                <c:pt idx="1">
                  <c:v>41.698283216997055</c:v>
                </c:pt>
                <c:pt idx="2">
                  <c:v>83.360868859261245</c:v>
                </c:pt>
                <c:pt idx="3">
                  <c:v>124.98773189811587</c:v>
                </c:pt>
                <c:pt idx="4">
                  <c:v>166.57884760458109</c:v>
                </c:pt>
                <c:pt idx="5">
                  <c:v>208.13419154947695</c:v>
                </c:pt>
                <c:pt idx="6">
                  <c:v>249.65373960351388</c:v>
                </c:pt>
                <c:pt idx="7">
                  <c:v>291.13746793737062</c:v>
                </c:pt>
                <c:pt idx="8">
                  <c:v>332.58535302175937</c:v>
                </c:pt>
                <c:pt idx="9">
                  <c:v>373.99737162747897</c:v>
                </c:pt>
                <c:pt idx="10">
                  <c:v>415.37350082545504</c:v>
                </c:pt>
                <c:pt idx="11">
                  <c:v>456.71371798670106</c:v>
                </c:pt>
                <c:pt idx="12">
                  <c:v>498.01800078246947</c:v>
                </c:pt>
                <c:pt idx="13">
                  <c:v>539.28632718418658</c:v>
                </c:pt>
                <c:pt idx="14">
                  <c:v>580.51867546344317</c:v>
                </c:pt>
                <c:pt idx="15">
                  <c:v>621.71502419197361</c:v>
                </c:pt>
                <c:pt idx="16">
                  <c:v>662.87535224155545</c:v>
                </c:pt>
                <c:pt idx="17">
                  <c:v>703.99963878409858</c:v>
                </c:pt>
                <c:pt idx="18">
                  <c:v>745.0878632915194</c:v>
                </c:pt>
                <c:pt idx="19">
                  <c:v>786.14000553567075</c:v>
                </c:pt>
                <c:pt idx="20">
                  <c:v>827.15604558819359</c:v>
                </c:pt>
                <c:pt idx="21">
                  <c:v>868.13596382055744</c:v>
                </c:pt>
                <c:pt idx="22">
                  <c:v>909.07974090388632</c:v>
                </c:pt>
                <c:pt idx="23">
                  <c:v>949.98735780884113</c:v>
                </c:pt>
                <c:pt idx="24">
                  <c:v>990.85879580548988</c:v>
                </c:pt>
                <c:pt idx="25">
                  <c:v>1031.6940364631662</c:v>
                </c:pt>
                <c:pt idx="26">
                  <c:v>1072.4930616502511</c:v>
                </c:pt>
                <c:pt idx="27">
                  <c:v>1113.2558535341404</c:v>
                </c:pt>
                <c:pt idx="28">
                  <c:v>1153.9823945810003</c:v>
                </c:pt>
                <c:pt idx="29">
                  <c:v>1194.6726675555803</c:v>
                </c:pt>
                <c:pt idx="30">
                  <c:v>1235.3266555210132</c:v>
                </c:pt>
                <c:pt idx="31">
                  <c:v>1275.9443418386031</c:v>
                </c:pt>
                <c:pt idx="32">
                  <c:v>1316.5257101676045</c:v>
                </c:pt>
                <c:pt idx="33">
                  <c:v>1357.0707444649868</c:v>
                </c:pt>
                <c:pt idx="34">
                  <c:v>1397.5794289851897</c:v>
                </c:pt>
                <c:pt idx="35">
                  <c:v>1438.0517482798668</c:v>
                </c:pt>
                <c:pt idx="36">
                  <c:v>1478.487687197618</c:v>
                </c:pt>
                <c:pt idx="37">
                  <c:v>1518.8872308837101</c:v>
                </c:pt>
                <c:pt idx="38">
                  <c:v>1559.2503647797878</c:v>
                </c:pt>
                <c:pt idx="39">
                  <c:v>1599.5770746235717</c:v>
                </c:pt>
                <c:pt idx="40">
                  <c:v>1639.8673464485476</c:v>
                </c:pt>
                <c:pt idx="41">
                  <c:v>1680.1158014214648</c:v>
                </c:pt>
                <c:pt idx="42">
                  <c:v>1720.3223496518474</c:v>
                </c:pt>
                <c:pt idx="43">
                  <c:v>1760.4869684372165</c:v>
                </c:pt>
                <c:pt idx="44">
                  <c:v>1800.609647087543</c:v>
                </c:pt>
                <c:pt idx="45">
                  <c:v>1840.690378949083</c:v>
                </c:pt>
                <c:pt idx="46">
                  <c:v>1880.7291592971524</c:v>
                </c:pt>
                <c:pt idx="47">
                  <c:v>1920.7259845818774</c:v>
                </c:pt>
                <c:pt idx="48">
                  <c:v>1960.6808521017549</c:v>
                </c:pt>
                <c:pt idx="49">
                  <c:v>2000.5937598422533</c:v>
                </c:pt>
                <c:pt idx="50">
                  <c:v>2040.4647063875639</c:v>
                </c:pt>
                <c:pt idx="51">
                  <c:v>2080.293690868305</c:v>
                </c:pt>
                <c:pt idx="52">
                  <c:v>2120.0807129283771</c:v>
                </c:pt>
                <c:pt idx="53">
                  <c:v>2159.8257727026962</c:v>
                </c:pt>
                <c:pt idx="54">
                  <c:v>2199.5288708014473</c:v>
                </c:pt>
                <c:pt idx="55">
                  <c:v>2239.1900082984221</c:v>
                </c:pt>
                <c:pt idx="56">
                  <c:v>2278.809186722016</c:v>
                </c:pt>
                <c:pt idx="57">
                  <c:v>2318.3864080480134</c:v>
                </c:pt>
                <c:pt idx="58">
                  <c:v>2357.9216746936131</c:v>
                </c:pt>
                <c:pt idx="59">
                  <c:v>2397.4149895123323</c:v>
                </c:pt>
                <c:pt idx="60">
                  <c:v>2436.8663557895502</c:v>
                </c:pt>
              </c:numCache>
            </c:numRef>
          </c:yVal>
          <c:smooth val="1"/>
        </c:ser>
        <c:ser>
          <c:idx val="4"/>
          <c:order val="1"/>
          <c:tx>
            <c:v>OverPressure</c:v>
          </c:tx>
          <c:marker>
            <c:symbol val="none"/>
          </c:marker>
          <c:xVal>
            <c:numRef>
              <c:f>'Sheet3 (2)'!$Z$200:$Z$260</c:f>
              <c:numCache>
                <c:formatCode>General</c:formatCode>
                <c:ptCount val="6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</c:numCache>
            </c:numRef>
          </c:xVal>
          <c:yVal>
            <c:numRef>
              <c:f>'Sheet3 (2)'!$X$200:$X$260</c:f>
              <c:numCache>
                <c:formatCode>General</c:formatCode>
                <c:ptCount val="61"/>
                <c:pt idx="0">
                  <c:v>0</c:v>
                </c:pt>
                <c:pt idx="1">
                  <c:v>64.727069790996438</c:v>
                </c:pt>
                <c:pt idx="2">
                  <c:v>129.24720028633362</c:v>
                </c:pt>
                <c:pt idx="3">
                  <c:v>193.56175987969465</c:v>
                </c:pt>
                <c:pt idx="4">
                  <c:v>257.67208941101677</c:v>
                </c:pt>
                <c:pt idx="5">
                  <c:v>321.57950742918752</c:v>
                </c:pt>
                <c:pt idx="6">
                  <c:v>385.28531345359028</c:v>
                </c:pt>
                <c:pt idx="7">
                  <c:v>448.7907901058116</c:v>
                </c:pt>
                <c:pt idx="8">
                  <c:v>512.09720456998969</c:v>
                </c:pt>
                <c:pt idx="9">
                  <c:v>575.20580963662246</c:v>
                </c:pt>
                <c:pt idx="10">
                  <c:v>638.11784447815751</c:v>
                </c:pt>
                <c:pt idx="11">
                  <c:v>700.83453524617539</c:v>
                </c:pt>
                <c:pt idx="12">
                  <c:v>763.35709554648122</c:v>
                </c:pt>
                <c:pt idx="13">
                  <c:v>825.68672682839258</c:v>
                </c:pt>
                <c:pt idx="14">
                  <c:v>887.82461871238615</c:v>
                </c:pt>
                <c:pt idx="15">
                  <c:v>949.77194927244273</c:v>
                </c:pt>
                <c:pt idx="16">
                  <c:v>1011.5298852844395</c:v>
                </c:pt>
                <c:pt idx="17">
                  <c:v>1073.0995824486304</c:v>
                </c:pt>
                <c:pt idx="18">
                  <c:v>1134.4821855919524</c:v>
                </c:pt>
                <c:pt idx="19">
                  <c:v>1195.6788288544112</c:v>
                </c:pt>
                <c:pt idx="20">
                  <c:v>1256.6906358626595</c:v>
                </c:pt>
                <c:pt idx="21">
                  <c:v>1317.518719893136</c:v>
                </c:pt>
                <c:pt idx="22">
                  <c:v>1378.1641840265347</c:v>
                </c:pt>
                <c:pt idx="23">
                  <c:v>1438.6281212950094</c:v>
                </c:pt>
                <c:pt idx="24">
                  <c:v>1498.9116148231792</c:v>
                </c:pt>
                <c:pt idx="25">
                  <c:v>1559.0157379637906</c:v>
                </c:pt>
                <c:pt idx="26">
                  <c:v>1618.9415544287042</c:v>
                </c:pt>
                <c:pt idx="27">
                  <c:v>1678.6901184157618</c:v>
                </c:pt>
                <c:pt idx="28">
                  <c:v>1738.2624747319599</c:v>
                </c:pt>
                <c:pt idx="29">
                  <c:v>1797.6596589133019</c:v>
                </c:pt>
                <c:pt idx="30">
                  <c:v>1856.8826973416253</c:v>
                </c:pt>
                <c:pt idx="31">
                  <c:v>1915.9326073586506</c:v>
                </c:pt>
                <c:pt idx="32">
                  <c:v>1974.8103973774623</c:v>
                </c:pt>
                <c:pt idx="33">
                  <c:v>2033.5170669915999</c:v>
                </c:pt>
                <c:pt idx="34">
                  <c:v>2092.0536070819098</c:v>
                </c:pt>
                <c:pt idx="35">
                  <c:v>2150.420999921289</c:v>
                </c:pt>
                <c:pt idx="36">
                  <c:v>2208.6202192774317</c:v>
                </c:pt>
                <c:pt idx="37">
                  <c:v>2266.6522305136823</c:v>
                </c:pt>
                <c:pt idx="38">
                  <c:v>2324.5179906880771</c:v>
                </c:pt>
                <c:pt idx="39">
                  <c:v>2382.2184486553697</c:v>
                </c:pt>
                <c:pt idx="40">
                  <c:v>2439.7545451513356</c:v>
                </c:pt>
                <c:pt idx="41">
                  <c:v>2497.1272128941314</c:v>
                </c:pt>
                <c:pt idx="42">
                  <c:v>2554.3373766765017</c:v>
                </c:pt>
                <c:pt idx="43">
                  <c:v>2611.3859534566614</c:v>
                </c:pt>
                <c:pt idx="44">
                  <c:v>2668.2738524477863</c:v>
                </c:pt>
                <c:pt idx="45">
                  <c:v>2725.0019752061226</c:v>
                </c:pt>
                <c:pt idx="46">
                  <c:v>2781.5712157177468</c:v>
                </c:pt>
                <c:pt idx="47">
                  <c:v>2837.9824604840119</c:v>
                </c:pt>
                <c:pt idx="48">
                  <c:v>2894.2365886057041</c:v>
                </c:pt>
                <c:pt idx="49">
                  <c:v>2950.3344718659482</c:v>
                </c:pt>
                <c:pt idx="50">
                  <c:v>3006.2769748118867</c:v>
                </c:pt>
                <c:pt idx="51">
                  <c:v>3062.0649548351603</c:v>
                </c:pt>
                <c:pt idx="52">
                  <c:v>3117.6992622512171</c:v>
                </c:pt>
                <c:pt idx="53">
                  <c:v>3173.1807403774774</c:v>
                </c:pt>
                <c:pt idx="54">
                  <c:v>3228.5102256103755</c:v>
                </c:pt>
                <c:pt idx="55">
                  <c:v>3283.6885475013037</c:v>
                </c:pt>
                <c:pt idx="56">
                  <c:v>3338.7165288314804</c:v>
                </c:pt>
                <c:pt idx="57">
                  <c:v>3393.5949856857642</c:v>
                </c:pt>
                <c:pt idx="58">
                  <c:v>3448.3247275254334</c:v>
                </c:pt>
                <c:pt idx="59">
                  <c:v>3502.9065572599525</c:v>
                </c:pt>
                <c:pt idx="60">
                  <c:v>3557.3412713177431</c:v>
                </c:pt>
              </c:numCache>
            </c:numRef>
          </c:yVal>
          <c:smooth val="1"/>
        </c:ser>
        <c:ser>
          <c:idx val="5"/>
          <c:order val="2"/>
          <c:tx>
            <c:v>Raw Seawater (diluted)</c:v>
          </c:tx>
          <c:marker>
            <c:symbol val="none"/>
          </c:marker>
          <c:xVal>
            <c:numRef>
              <c:f>'Sheet3 (2)'!$Z$132:$Z$192</c:f>
              <c:numCache>
                <c:formatCode>General</c:formatCode>
                <c:ptCount val="6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  <c:pt idx="19">
                  <c:v>38</c:v>
                </c:pt>
                <c:pt idx="20">
                  <c:v>40</c:v>
                </c:pt>
                <c:pt idx="21">
                  <c:v>42</c:v>
                </c:pt>
                <c:pt idx="22">
                  <c:v>44</c:v>
                </c:pt>
                <c:pt idx="23">
                  <c:v>46</c:v>
                </c:pt>
                <c:pt idx="24">
                  <c:v>48</c:v>
                </c:pt>
                <c:pt idx="25">
                  <c:v>50</c:v>
                </c:pt>
                <c:pt idx="26">
                  <c:v>52</c:v>
                </c:pt>
                <c:pt idx="27">
                  <c:v>54</c:v>
                </c:pt>
                <c:pt idx="28">
                  <c:v>56</c:v>
                </c:pt>
                <c:pt idx="29">
                  <c:v>58</c:v>
                </c:pt>
                <c:pt idx="30">
                  <c:v>60</c:v>
                </c:pt>
                <c:pt idx="31">
                  <c:v>62</c:v>
                </c:pt>
                <c:pt idx="32">
                  <c:v>64</c:v>
                </c:pt>
                <c:pt idx="33">
                  <c:v>66</c:v>
                </c:pt>
                <c:pt idx="34">
                  <c:v>68</c:v>
                </c:pt>
                <c:pt idx="35">
                  <c:v>70</c:v>
                </c:pt>
                <c:pt idx="36">
                  <c:v>72</c:v>
                </c:pt>
                <c:pt idx="37">
                  <c:v>74</c:v>
                </c:pt>
                <c:pt idx="38">
                  <c:v>76</c:v>
                </c:pt>
                <c:pt idx="39">
                  <c:v>78</c:v>
                </c:pt>
                <c:pt idx="40">
                  <c:v>80</c:v>
                </c:pt>
                <c:pt idx="41">
                  <c:v>82</c:v>
                </c:pt>
                <c:pt idx="42">
                  <c:v>84</c:v>
                </c:pt>
                <c:pt idx="43">
                  <c:v>86</c:v>
                </c:pt>
                <c:pt idx="44">
                  <c:v>88</c:v>
                </c:pt>
                <c:pt idx="45">
                  <c:v>90</c:v>
                </c:pt>
                <c:pt idx="46">
                  <c:v>92</c:v>
                </c:pt>
                <c:pt idx="47">
                  <c:v>94</c:v>
                </c:pt>
                <c:pt idx="48">
                  <c:v>96</c:v>
                </c:pt>
                <c:pt idx="49">
                  <c:v>98</c:v>
                </c:pt>
                <c:pt idx="50">
                  <c:v>100</c:v>
                </c:pt>
                <c:pt idx="51">
                  <c:v>102</c:v>
                </c:pt>
                <c:pt idx="52">
                  <c:v>104</c:v>
                </c:pt>
                <c:pt idx="53">
                  <c:v>106</c:v>
                </c:pt>
                <c:pt idx="54">
                  <c:v>108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118</c:v>
                </c:pt>
                <c:pt idx="60">
                  <c:v>120</c:v>
                </c:pt>
              </c:numCache>
            </c:numRef>
          </c:xVal>
          <c:yVal>
            <c:numRef>
              <c:f>'Sheet3 (2)'!$X$132:$X$192</c:f>
              <c:numCache>
                <c:formatCode>General</c:formatCode>
                <c:ptCount val="61"/>
                <c:pt idx="0">
                  <c:v>0</c:v>
                </c:pt>
                <c:pt idx="1">
                  <c:v>39.789581008788538</c:v>
                </c:pt>
                <c:pt idx="2">
                  <c:v>77.609455445647285</c:v>
                </c:pt>
                <c:pt idx="3">
                  <c:v>113.47535976173999</c:v>
                </c:pt>
                <c:pt idx="4">
                  <c:v>147.43689814343065</c:v>
                </c:pt>
                <c:pt idx="5">
                  <c:v>179.56905555032446</c:v>
                </c:pt>
                <c:pt idx="6">
                  <c:v>209.96388360822655</c:v>
                </c:pt>
                <c:pt idx="7">
                  <c:v>238.72326735069453</c:v>
                </c:pt>
                <c:pt idx="8">
                  <c:v>265.95316528945585</c:v>
                </c:pt>
                <c:pt idx="9">
                  <c:v>291.75934994593581</c:v>
                </c:pt>
                <c:pt idx="10">
                  <c:v>316.24447225632269</c:v>
                </c:pt>
                <c:pt idx="11">
                  <c:v>339.50619305208562</c:v>
                </c:pt>
                <c:pt idx="12">
                  <c:v>361.63612010833344</c:v>
                </c:pt>
                <c:pt idx="13">
                  <c:v>382.7193222334144</c:v>
                </c:pt>
                <c:pt idx="14">
                  <c:v>402.83423716813138</c:v>
                </c:pt>
                <c:pt idx="15">
                  <c:v>422.05283484894318</c:v>
                </c:pt>
                <c:pt idx="16">
                  <c:v>440.44093590352594</c:v>
                </c:pt>
                <c:pt idx="17">
                  <c:v>458.05861539155535</c:v>
                </c:pt>
                <c:pt idx="18">
                  <c:v>474.96064463159888</c:v>
                </c:pt>
                <c:pt idx="19">
                  <c:v>491.19694029428621</c:v>
                </c:pt>
                <c:pt idx="20">
                  <c:v>506.81300154773334</c:v>
                </c:pt>
                <c:pt idx="21">
                  <c:v>521.85032391763502</c:v>
                </c:pt>
                <c:pt idx="22">
                  <c:v>536.34678392657452</c:v>
                </c:pt>
                <c:pt idx="23">
                  <c:v>550.33699201156821</c:v>
                </c:pt>
                <c:pt idx="24">
                  <c:v>563.85261344525748</c:v>
                </c:pt>
                <c:pt idx="25">
                  <c:v>576.92265833059082</c:v>
                </c:pt>
                <c:pt idx="26">
                  <c:v>589.57374251778776</c:v>
                </c:pt>
                <c:pt idx="27">
                  <c:v>601.83032164983899</c:v>
                </c:pt>
                <c:pt idx="28">
                  <c:v>613.71490072070048</c:v>
                </c:pt>
                <c:pt idx="29">
                  <c:v>625.24822149740532</c:v>
                </c:pt>
                <c:pt idx="30">
                  <c:v>636.44943006243102</c:v>
                </c:pt>
                <c:pt idx="31">
                  <c:v>647.33622658191177</c:v>
                </c:pt>
                <c:pt idx="32">
                  <c:v>657.92499923103765</c:v>
                </c:pt>
                <c:pt idx="33">
                  <c:v>668.23094402694801</c:v>
                </c:pt>
                <c:pt idx="34">
                  <c:v>678.26817214183473</c:v>
                </c:pt>
                <c:pt idx="35">
                  <c:v>688.04980610076643</c:v>
                </c:pt>
                <c:pt idx="36">
                  <c:v>697.58806611305727</c:v>
                </c:pt>
                <c:pt idx="37">
                  <c:v>706.89434764417069</c:v>
                </c:pt>
                <c:pt idx="38">
                  <c:v>715.97929120737376</c:v>
                </c:pt>
                <c:pt idx="39">
                  <c:v>724.85284524017243</c:v>
                </c:pt>
                <c:pt idx="40">
                  <c:v>733.52320852713547</c:v>
                </c:pt>
                <c:pt idx="41">
                  <c:v>741.99923739281314</c:v>
                </c:pt>
                <c:pt idx="42">
                  <c:v>750.28924578271256</c:v>
                </c:pt>
                <c:pt idx="43">
                  <c:v>758.40103908962135</c:v>
                </c:pt>
                <c:pt idx="44">
                  <c:v>766.34195263039294</c:v>
                </c:pt>
                <c:pt idx="45">
                  <c:v>774.11888749153218</c:v>
                </c:pt>
                <c:pt idx="46">
                  <c:v>781.73834329827912</c:v>
                </c:pt>
                <c:pt idx="47">
                  <c:v>789.20644808287682</c:v>
                </c:pt>
                <c:pt idx="48">
                  <c:v>796.52898551104136</c:v>
                </c:pt>
                <c:pt idx="49">
                  <c:v>803.71141972261933</c:v>
                </c:pt>
                <c:pt idx="50">
                  <c:v>810.75891802189904</c:v>
                </c:pt>
                <c:pt idx="51">
                  <c:v>817.67637162977087</c:v>
                </c:pt>
                <c:pt idx="52">
                  <c:v>824.4684146876599</c:v>
                </c:pt>
                <c:pt idx="53">
                  <c:v>831.13944168285161</c:v>
                </c:pt>
                <c:pt idx="54">
                  <c:v>837.6936234466516</c:v>
                </c:pt>
                <c:pt idx="55">
                  <c:v>844.13492186065196</c:v>
                </c:pt>
                <c:pt idx="56">
                  <c:v>850.46708781473728</c:v>
                </c:pt>
                <c:pt idx="57">
                  <c:v>856.69372239361405</c:v>
                </c:pt>
                <c:pt idx="58">
                  <c:v>862.81823748924364</c:v>
                </c:pt>
                <c:pt idx="59">
                  <c:v>868.84388417021489</c:v>
                </c:pt>
                <c:pt idx="60">
                  <c:v>874.77479218746669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620864"/>
        <c:axId val="197622400"/>
      </c:scatterChart>
      <c:valAx>
        <c:axId val="197620864"/>
        <c:scaling>
          <c:orientation val="minMax"/>
          <c:max val="120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97622400"/>
        <c:crosses val="autoZero"/>
        <c:crossBetween val="midCat"/>
        <c:majorUnit val="15"/>
      </c:valAx>
      <c:valAx>
        <c:axId val="197622400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7620864"/>
        <c:crosses val="autoZero"/>
        <c:crossBetween val="midCat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0"/>
          <c:marker>
            <c:symbol val="none"/>
          </c:marker>
          <c:xVal>
            <c:numRef>
              <c:f>NoClog!$Y$5:$Y$66</c:f>
              <c:numCache>
                <c:formatCode>General</c:formatCode>
                <c:ptCount val="6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33</c:v>
                </c:pt>
                <c:pt idx="32">
                  <c:v>36</c:v>
                </c:pt>
                <c:pt idx="33">
                  <c:v>39</c:v>
                </c:pt>
                <c:pt idx="34">
                  <c:v>42</c:v>
                </c:pt>
                <c:pt idx="35">
                  <c:v>45</c:v>
                </c:pt>
                <c:pt idx="36">
                  <c:v>48</c:v>
                </c:pt>
                <c:pt idx="37">
                  <c:v>51</c:v>
                </c:pt>
                <c:pt idx="38">
                  <c:v>54</c:v>
                </c:pt>
                <c:pt idx="39">
                  <c:v>57</c:v>
                </c:pt>
                <c:pt idx="40">
                  <c:v>60</c:v>
                </c:pt>
                <c:pt idx="41">
                  <c:v>64</c:v>
                </c:pt>
                <c:pt idx="42">
                  <c:v>68</c:v>
                </c:pt>
                <c:pt idx="43">
                  <c:v>72</c:v>
                </c:pt>
                <c:pt idx="44">
                  <c:v>76</c:v>
                </c:pt>
                <c:pt idx="45">
                  <c:v>80</c:v>
                </c:pt>
                <c:pt idx="46">
                  <c:v>84</c:v>
                </c:pt>
                <c:pt idx="47">
                  <c:v>88</c:v>
                </c:pt>
                <c:pt idx="48">
                  <c:v>92</c:v>
                </c:pt>
                <c:pt idx="49">
                  <c:v>96</c:v>
                </c:pt>
                <c:pt idx="50">
                  <c:v>100</c:v>
                </c:pt>
                <c:pt idx="51">
                  <c:v>105</c:v>
                </c:pt>
                <c:pt idx="52">
                  <c:v>110</c:v>
                </c:pt>
                <c:pt idx="53">
                  <c:v>115</c:v>
                </c:pt>
                <c:pt idx="54">
                  <c:v>120</c:v>
                </c:pt>
              </c:numCache>
            </c:numRef>
          </c:xVal>
          <c:yVal>
            <c:numRef>
              <c:f>NoClog!$X$5:$X$66</c:f>
              <c:numCache>
                <c:formatCode>General</c:formatCode>
                <c:ptCount val="62"/>
                <c:pt idx="0">
                  <c:v>0</c:v>
                </c:pt>
                <c:pt idx="1">
                  <c:v>20.853561179783675</c:v>
                </c:pt>
                <c:pt idx="2">
                  <c:v>41.696984222946725</c:v>
                </c:pt>
                <c:pt idx="3">
                  <c:v>62.53026508290057</c:v>
                </c:pt>
                <c:pt idx="4">
                  <c:v>83.353399736268841</c:v>
                </c:pt>
                <c:pt idx="5">
                  <c:v>104.16638418335943</c:v>
                </c:pt>
                <c:pt idx="6">
                  <c:v>124.96921444860777</c:v>
                </c:pt>
                <c:pt idx="7">
                  <c:v>145.76188658099232</c:v>
                </c:pt>
                <c:pt idx="8">
                  <c:v>166.54439665442055</c:v>
                </c:pt>
                <c:pt idx="9">
                  <c:v>187.3167407680823</c:v>
                </c:pt>
                <c:pt idx="10">
                  <c:v>208.07891504676857</c:v>
                </c:pt>
                <c:pt idx="11">
                  <c:v>228.83091564115443</c:v>
                </c:pt>
                <c:pt idx="12">
                  <c:v>249.5727387280466</c:v>
                </c:pt>
                <c:pt idx="13">
                  <c:v>270.30438051059735</c:v>
                </c:pt>
                <c:pt idx="14">
                  <c:v>291.02583721848799</c:v>
                </c:pt>
                <c:pt idx="15">
                  <c:v>311.73710510808445</c:v>
                </c:pt>
                <c:pt idx="16">
                  <c:v>332.43818046256911</c:v>
                </c:pt>
                <c:pt idx="17">
                  <c:v>353.12905959205165</c:v>
                </c:pt>
                <c:pt idx="18">
                  <c:v>373.80973883366221</c:v>
                </c:pt>
                <c:pt idx="19">
                  <c:v>394.48021455162944</c:v>
                </c:pt>
                <c:pt idx="20">
                  <c:v>415.14048313734611</c:v>
                </c:pt>
                <c:pt idx="21">
                  <c:v>435.79054100942403</c:v>
                </c:pt>
                <c:pt idx="22">
                  <c:v>456.43038461373993</c:v>
                </c:pt>
                <c:pt idx="23">
                  <c:v>477.06001042347395</c:v>
                </c:pt>
                <c:pt idx="24">
                  <c:v>497.67941493914191</c:v>
                </c:pt>
                <c:pt idx="25">
                  <c:v>518.28859468862208</c:v>
                </c:pt>
                <c:pt idx="26">
                  <c:v>538.88754622717772</c:v>
                </c:pt>
                <c:pt idx="27">
                  <c:v>559.4762661374757</c:v>
                </c:pt>
                <c:pt idx="28">
                  <c:v>580.05475102960168</c:v>
                </c:pt>
                <c:pt idx="29">
                  <c:v>600.62299754107278</c:v>
                </c:pt>
                <c:pt idx="30">
                  <c:v>621.18100233684754</c:v>
                </c:pt>
                <c:pt idx="31">
                  <c:v>682.82428165430713</c:v>
                </c:pt>
                <c:pt idx="32">
                  <c:v>744.37525094836064</c:v>
                </c:pt>
                <c:pt idx="33">
                  <c:v>805.83382368229479</c:v>
                </c:pt>
                <c:pt idx="34">
                  <c:v>867.19991554733497</c:v>
                </c:pt>
                <c:pt idx="35">
                  <c:v>928.47344446233558</c:v>
                </c:pt>
                <c:pt idx="36">
                  <c:v>989.65433057285998</c:v>
                </c:pt>
                <c:pt idx="37">
                  <c:v>1050.7424962497741</c:v>
                </c:pt>
                <c:pt idx="38">
                  <c:v>1111.7378660874306</c:v>
                </c:pt>
                <c:pt idx="39">
                  <c:v>1172.6403669014944</c:v>
                </c:pt>
                <c:pt idx="40">
                  <c:v>1233.4499277264435</c:v>
                </c:pt>
                <c:pt idx="41">
                  <c:v>1314.4053305082102</c:v>
                </c:pt>
                <c:pt idx="42">
                  <c:v>1395.1952045793628</c:v>
                </c:pt>
                <c:pt idx="43">
                  <c:v>1475.8193990019406</c:v>
                </c:pt>
                <c:pt idx="44">
                  <c:v>1556.2777698099478</c:v>
                </c:pt>
                <c:pt idx="45">
                  <c:v>1636.5701799923613</c:v>
                </c:pt>
                <c:pt idx="46">
                  <c:v>1716.6964994747575</c:v>
                </c:pt>
                <c:pt idx="47">
                  <c:v>1796.6566050995948</c:v>
                </c:pt>
                <c:pt idx="48">
                  <c:v>1876.4503806051814</c:v>
                </c:pt>
                <c:pt idx="49">
                  <c:v>1956.0777166033572</c:v>
                </c:pt>
                <c:pt idx="50">
                  <c:v>2035.5385105559149</c:v>
                </c:pt>
                <c:pt idx="51">
                  <c:v>2134.6562057982501</c:v>
                </c:pt>
                <c:pt idx="52">
                  <c:v>2233.5133056321743</c:v>
                </c:pt>
                <c:pt idx="53">
                  <c:v>2332.1096526147699</c:v>
                </c:pt>
                <c:pt idx="54">
                  <c:v>2430.445105755522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780800"/>
        <c:axId val="198782336"/>
      </c:scatterChart>
      <c:valAx>
        <c:axId val="198780800"/>
        <c:scaling>
          <c:orientation val="minMax"/>
          <c:max val="120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98782336"/>
        <c:crosses val="autoZero"/>
        <c:crossBetween val="midCat"/>
        <c:majorUnit val="15"/>
      </c:valAx>
      <c:valAx>
        <c:axId val="198782336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8780800"/>
        <c:crosses val="autoZero"/>
        <c:crossBetween val="midCat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0"/>
          <c:marker>
            <c:symbol val="none"/>
          </c:marker>
          <c:xVal>
            <c:numRef>
              <c:f>NoClogOverPressure!$Y$5:$Y$66</c:f>
              <c:numCache>
                <c:formatCode>General</c:formatCode>
                <c:ptCount val="6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33</c:v>
                </c:pt>
                <c:pt idx="32">
                  <c:v>36</c:v>
                </c:pt>
                <c:pt idx="33">
                  <c:v>39</c:v>
                </c:pt>
                <c:pt idx="34">
                  <c:v>42</c:v>
                </c:pt>
                <c:pt idx="35">
                  <c:v>45</c:v>
                </c:pt>
                <c:pt idx="36">
                  <c:v>48</c:v>
                </c:pt>
                <c:pt idx="37">
                  <c:v>51</c:v>
                </c:pt>
                <c:pt idx="38">
                  <c:v>54</c:v>
                </c:pt>
                <c:pt idx="39">
                  <c:v>57</c:v>
                </c:pt>
                <c:pt idx="40">
                  <c:v>60</c:v>
                </c:pt>
                <c:pt idx="41">
                  <c:v>64</c:v>
                </c:pt>
                <c:pt idx="42">
                  <c:v>68</c:v>
                </c:pt>
                <c:pt idx="43">
                  <c:v>72</c:v>
                </c:pt>
                <c:pt idx="44">
                  <c:v>76</c:v>
                </c:pt>
                <c:pt idx="45">
                  <c:v>80</c:v>
                </c:pt>
                <c:pt idx="46">
                  <c:v>84</c:v>
                </c:pt>
                <c:pt idx="47">
                  <c:v>88</c:v>
                </c:pt>
                <c:pt idx="48">
                  <c:v>92</c:v>
                </c:pt>
                <c:pt idx="49">
                  <c:v>96</c:v>
                </c:pt>
                <c:pt idx="50">
                  <c:v>100</c:v>
                </c:pt>
                <c:pt idx="51">
                  <c:v>105</c:v>
                </c:pt>
                <c:pt idx="52">
                  <c:v>110</c:v>
                </c:pt>
                <c:pt idx="53">
                  <c:v>115</c:v>
                </c:pt>
                <c:pt idx="54">
                  <c:v>120</c:v>
                </c:pt>
              </c:numCache>
            </c:numRef>
          </c:xVal>
          <c:yVal>
            <c:numRef>
              <c:f>NoClogOverPressure!$X$5:$X$66</c:f>
              <c:numCache>
                <c:formatCode>General</c:formatCode>
                <c:ptCount val="62"/>
                <c:pt idx="0">
                  <c:v>0</c:v>
                </c:pt>
                <c:pt idx="1">
                  <c:v>32.4140538896404</c:v>
                </c:pt>
                <c:pt idx="2">
                  <c:v>64.769100048434538</c:v>
                </c:pt>
                <c:pt idx="3">
                  <c:v>97.065351832399841</c:v>
                </c:pt>
                <c:pt idx="4">
                  <c:v>129.30302145113814</c:v>
                </c:pt>
                <c:pt idx="5">
                  <c:v>161.48231997598086</c:v>
                </c:pt>
                <c:pt idx="6">
                  <c:v>193.60345734806177</c:v>
                </c:pt>
                <c:pt idx="7">
                  <c:v>225.66664238631859</c:v>
                </c:pt>
                <c:pt idx="8">
                  <c:v>257.67208279542365</c:v>
                </c:pt>
                <c:pt idx="9">
                  <c:v>289.61998517364475</c:v>
                </c:pt>
                <c:pt idx="10">
                  <c:v>321.51055502063662</c:v>
                </c:pt>
                <c:pt idx="11">
                  <c:v>353.34399674516374</c:v>
                </c:pt>
                <c:pt idx="12">
                  <c:v>385.12051367275558</c:v>
                </c:pt>
                <c:pt idx="13">
                  <c:v>416.84030805329456</c:v>
                </c:pt>
                <c:pt idx="14">
                  <c:v>448.50358106853753</c:v>
                </c:pt>
                <c:pt idx="15">
                  <c:v>480.11053283957193</c:v>
                </c:pt>
                <c:pt idx="16">
                  <c:v>511.66136243420681</c:v>
                </c:pt>
                <c:pt idx="17">
                  <c:v>543.15626787429983</c:v>
                </c:pt>
                <c:pt idx="18">
                  <c:v>574.59544614302081</c:v>
                </c:pt>
                <c:pt idx="19">
                  <c:v>605.97909319205235</c:v>
                </c:pt>
                <c:pt idx="20">
                  <c:v>637.30740394872862</c:v>
                </c:pt>
                <c:pt idx="21">
                  <c:v>668.58057232311251</c:v>
                </c:pt>
                <c:pt idx="22">
                  <c:v>699.79879121501222</c:v>
                </c:pt>
                <c:pt idx="23">
                  <c:v>730.96225252093757</c:v>
                </c:pt>
                <c:pt idx="24">
                  <c:v>762.07114714099691</c:v>
                </c:pt>
                <c:pt idx="25">
                  <c:v>793.12566498573517</c:v>
                </c:pt>
                <c:pt idx="26">
                  <c:v>824.12599498291365</c:v>
                </c:pt>
                <c:pt idx="27">
                  <c:v>855.07232508423203</c:v>
                </c:pt>
                <c:pt idx="28">
                  <c:v>885.96484227199369</c:v>
                </c:pt>
                <c:pt idx="29">
                  <c:v>916.80373256571409</c:v>
                </c:pt>
                <c:pt idx="30">
                  <c:v>947.58918102867347</c:v>
                </c:pt>
                <c:pt idx="31">
                  <c:v>1039.7857532658957</c:v>
                </c:pt>
                <c:pt idx="32">
                  <c:v>1131.5054794051619</c:v>
                </c:pt>
                <c:pt idx="33">
                  <c:v>1222.7532502033771</c:v>
                </c:pt>
                <c:pt idx="34">
                  <c:v>1313.5338820233751</c:v>
                </c:pt>
                <c:pt idx="35">
                  <c:v>1403.8521183254747</c:v>
                </c:pt>
                <c:pt idx="36">
                  <c:v>1493.7126311220529</c:v>
                </c:pt>
                <c:pt idx="37">
                  <c:v>1583.1200223962212</c:v>
                </c:pt>
                <c:pt idx="38">
                  <c:v>1672.0788254856632</c:v>
                </c:pt>
                <c:pt idx="39">
                  <c:v>1760.5935064326466</c:v>
                </c:pt>
                <c:pt idx="40">
                  <c:v>1848.668465301196</c:v>
                </c:pt>
                <c:pt idx="41">
                  <c:v>1965.5212281827676</c:v>
                </c:pt>
                <c:pt idx="42">
                  <c:v>2081.6081940956433</c:v>
                </c:pt>
                <c:pt idx="43">
                  <c:v>2196.9393131275729</c:v>
                </c:pt>
                <c:pt idx="44">
                  <c:v>2311.5243437116019</c:v>
                </c:pt>
                <c:pt idx="45">
                  <c:v>2425.3728574885463</c:v>
                </c:pt>
                <c:pt idx="46">
                  <c:v>2538.4942440170357</c:v>
                </c:pt>
                <c:pt idx="47">
                  <c:v>2650.897715336795</c:v>
                </c:pt>
                <c:pt idx="48">
                  <c:v>2762.5923103905998</c:v>
                </c:pt>
                <c:pt idx="49">
                  <c:v>2873.5868993100967</c:v>
                </c:pt>
                <c:pt idx="50">
                  <c:v>2983.8901875704669</c:v>
                </c:pt>
                <c:pt idx="51">
                  <c:v>3120.9158531307594</c:v>
                </c:pt>
                <c:pt idx="52">
                  <c:v>3256.888630974413</c:v>
                </c:pt>
                <c:pt idx="53">
                  <c:v>3391.8245623513526</c:v>
                </c:pt>
                <c:pt idx="54">
                  <c:v>3525.7393262365358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794624"/>
        <c:axId val="198829184"/>
      </c:scatterChart>
      <c:valAx>
        <c:axId val="198794624"/>
        <c:scaling>
          <c:orientation val="minMax"/>
          <c:max val="120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98829184"/>
        <c:crosses val="autoZero"/>
        <c:crossBetween val="midCat"/>
        <c:majorUnit val="15"/>
      </c:valAx>
      <c:valAx>
        <c:axId val="198829184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8794624"/>
        <c:crosses val="autoZero"/>
        <c:crossBetween val="midCat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0"/>
          <c:marker>
            <c:symbol val="none"/>
          </c:marker>
          <c:xVal>
            <c:numRef>
              <c:f>RawWater!$Y$5:$Y$59</c:f>
              <c:numCache>
                <c:formatCode>General</c:formatCode>
                <c:ptCount val="5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19</c:v>
                </c:pt>
                <c:pt idx="21">
                  <c:v>19</c:v>
                </c:pt>
                <c:pt idx="22">
                  <c:v>19</c:v>
                </c:pt>
                <c:pt idx="23">
                  <c:v>19</c:v>
                </c:pt>
                <c:pt idx="24">
                  <c:v>19</c:v>
                </c:pt>
                <c:pt idx="25">
                  <c:v>19</c:v>
                </c:pt>
                <c:pt idx="26">
                  <c:v>19</c:v>
                </c:pt>
                <c:pt idx="27">
                  <c:v>19</c:v>
                </c:pt>
                <c:pt idx="28">
                  <c:v>19</c:v>
                </c:pt>
                <c:pt idx="29">
                  <c:v>19</c:v>
                </c:pt>
                <c:pt idx="30">
                  <c:v>19</c:v>
                </c:pt>
                <c:pt idx="31">
                  <c:v>19</c:v>
                </c:pt>
                <c:pt idx="32">
                  <c:v>19</c:v>
                </c:pt>
                <c:pt idx="33">
                  <c:v>19</c:v>
                </c:pt>
                <c:pt idx="34">
                  <c:v>19</c:v>
                </c:pt>
                <c:pt idx="35">
                  <c:v>19</c:v>
                </c:pt>
                <c:pt idx="36">
                  <c:v>19</c:v>
                </c:pt>
                <c:pt idx="37">
                  <c:v>19</c:v>
                </c:pt>
                <c:pt idx="38">
                  <c:v>19</c:v>
                </c:pt>
                <c:pt idx="39">
                  <c:v>19</c:v>
                </c:pt>
                <c:pt idx="40">
                  <c:v>19</c:v>
                </c:pt>
                <c:pt idx="41">
                  <c:v>19</c:v>
                </c:pt>
                <c:pt idx="42">
                  <c:v>19</c:v>
                </c:pt>
                <c:pt idx="43">
                  <c:v>19</c:v>
                </c:pt>
                <c:pt idx="44">
                  <c:v>19</c:v>
                </c:pt>
                <c:pt idx="45">
                  <c:v>19</c:v>
                </c:pt>
                <c:pt idx="46">
                  <c:v>19</c:v>
                </c:pt>
                <c:pt idx="47">
                  <c:v>19</c:v>
                </c:pt>
                <c:pt idx="48">
                  <c:v>19</c:v>
                </c:pt>
                <c:pt idx="49">
                  <c:v>19</c:v>
                </c:pt>
                <c:pt idx="50">
                  <c:v>19</c:v>
                </c:pt>
                <c:pt idx="51">
                  <c:v>19</c:v>
                </c:pt>
                <c:pt idx="52">
                  <c:v>19</c:v>
                </c:pt>
                <c:pt idx="53">
                  <c:v>19</c:v>
                </c:pt>
                <c:pt idx="54">
                  <c:v>19</c:v>
                </c:pt>
              </c:numCache>
            </c:numRef>
          </c:xVal>
          <c:yVal>
            <c:numRef>
              <c:f>RawWater!$X$5:$X$59</c:f>
              <c:numCache>
                <c:formatCode>General</c:formatCode>
                <c:ptCount val="55"/>
                <c:pt idx="0">
                  <c:v>0</c:v>
                </c:pt>
                <c:pt idx="1">
                  <c:v>20.852710088335975</c:v>
                </c:pt>
                <c:pt idx="2">
                  <c:v>41.187872910786652</c:v>
                </c:pt>
                <c:pt idx="3">
                  <c:v>60.998278515582655</c:v>
                </c:pt>
                <c:pt idx="4">
                  <c:v>80.280224597706706</c:v>
                </c:pt>
                <c:pt idx="5">
                  <c:v>99.033353651687179</c:v>
                </c:pt>
                <c:pt idx="6">
                  <c:v>117.2604042666831</c:v>
                </c:pt>
                <c:pt idx="7">
                  <c:v>134.96689967061084</c:v>
                </c:pt>
                <c:pt idx="8">
                  <c:v>152.16079695677362</c:v>
                </c:pt>
                <c:pt idx="9">
                  <c:v>168.85211863029349</c:v>
                </c:pt>
                <c:pt idx="10">
                  <c:v>185.05258488914518</c:v>
                </c:pt>
                <c:pt idx="11">
                  <c:v>200.77526110790035</c:v>
                </c:pt>
                <c:pt idx="12">
                  <c:v>216.03423091532665</c:v>
                </c:pt>
                <c:pt idx="13">
                  <c:v>230.84430147956388</c:v>
                </c:pt>
                <c:pt idx="14">
                  <c:v>245.22074439516567</c:v>
                </c:pt>
                <c:pt idx="15">
                  <c:v>259.17907301614156</c:v>
                </c:pt>
                <c:pt idx="16">
                  <c:v>272.7348552009127</c:v>
                </c:pt>
                <c:pt idx="17">
                  <c:v>285.90355916276292</c:v>
                </c:pt>
                <c:pt idx="18">
                  <c:v>298.70042935205061</c:v>
                </c:pt>
                <c:pt idx="19">
                  <c:v>311.14038892325817</c:v>
                </c:pt>
                <c:pt idx="20">
                  <c:v>311.14038892325817</c:v>
                </c:pt>
                <c:pt idx="21">
                  <c:v>311.14038892325817</c:v>
                </c:pt>
                <c:pt idx="22">
                  <c:v>311.14038892325817</c:v>
                </c:pt>
                <c:pt idx="23">
                  <c:v>311.14038892325817</c:v>
                </c:pt>
                <c:pt idx="24">
                  <c:v>311.14038892325817</c:v>
                </c:pt>
                <c:pt idx="25">
                  <c:v>311.14038892325817</c:v>
                </c:pt>
                <c:pt idx="26">
                  <c:v>311.14038892325817</c:v>
                </c:pt>
                <c:pt idx="27">
                  <c:v>311.14038892325817</c:v>
                </c:pt>
                <c:pt idx="28">
                  <c:v>311.14038892325817</c:v>
                </c:pt>
                <c:pt idx="29">
                  <c:v>311.14038892325817</c:v>
                </c:pt>
                <c:pt idx="30">
                  <c:v>311.14038892325817</c:v>
                </c:pt>
                <c:pt idx="31">
                  <c:v>311.14038892325817</c:v>
                </c:pt>
                <c:pt idx="32">
                  <c:v>311.14038892325817</c:v>
                </c:pt>
                <c:pt idx="33">
                  <c:v>311.14038892325817</c:v>
                </c:pt>
                <c:pt idx="34">
                  <c:v>311.14038892325817</c:v>
                </c:pt>
                <c:pt idx="35">
                  <c:v>311.14038892325817</c:v>
                </c:pt>
                <c:pt idx="36">
                  <c:v>311.14038892325817</c:v>
                </c:pt>
                <c:pt idx="37">
                  <c:v>311.14038892325817</c:v>
                </c:pt>
                <c:pt idx="38">
                  <c:v>311.14038892325817</c:v>
                </c:pt>
                <c:pt idx="39">
                  <c:v>311.14038892325817</c:v>
                </c:pt>
                <c:pt idx="40">
                  <c:v>311.14038892325817</c:v>
                </c:pt>
                <c:pt idx="41">
                  <c:v>311.14038892325817</c:v>
                </c:pt>
                <c:pt idx="42">
                  <c:v>311.14038892325817</c:v>
                </c:pt>
                <c:pt idx="43">
                  <c:v>311.14038892325817</c:v>
                </c:pt>
                <c:pt idx="44">
                  <c:v>311.14038892325817</c:v>
                </c:pt>
                <c:pt idx="45">
                  <c:v>311.14038892325817</c:v>
                </c:pt>
                <c:pt idx="46">
                  <c:v>311.14038892325817</c:v>
                </c:pt>
                <c:pt idx="47">
                  <c:v>311.14038892325817</c:v>
                </c:pt>
                <c:pt idx="48">
                  <c:v>311.14038892325817</c:v>
                </c:pt>
                <c:pt idx="49">
                  <c:v>311.14038892325817</c:v>
                </c:pt>
                <c:pt idx="50">
                  <c:v>311.14038892325817</c:v>
                </c:pt>
                <c:pt idx="51">
                  <c:v>311.14038892325817</c:v>
                </c:pt>
                <c:pt idx="52">
                  <c:v>311.14038892325817</c:v>
                </c:pt>
                <c:pt idx="53">
                  <c:v>311.14038892325817</c:v>
                </c:pt>
                <c:pt idx="54">
                  <c:v>311.14038892325817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302592"/>
        <c:axId val="202304128"/>
      </c:scatterChart>
      <c:valAx>
        <c:axId val="202302592"/>
        <c:scaling>
          <c:orientation val="minMax"/>
          <c:max val="120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02304128"/>
        <c:crosses val="autoZero"/>
        <c:crossBetween val="midCat"/>
        <c:majorUnit val="15"/>
      </c:valAx>
      <c:valAx>
        <c:axId val="202304128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302592"/>
        <c:crosses val="autoZero"/>
        <c:crossBetween val="midCat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119798</xdr:colOff>
      <xdr:row>44</xdr:row>
      <xdr:rowOff>120978</xdr:rowOff>
    </xdr:from>
    <xdr:to>
      <xdr:col>40</xdr:col>
      <xdr:colOff>255309</xdr:colOff>
      <xdr:row>73</xdr:row>
      <xdr:rowOff>19639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441880</xdr:colOff>
      <xdr:row>55</xdr:row>
      <xdr:rowOff>117835</xdr:rowOff>
    </xdr:from>
    <xdr:to>
      <xdr:col>38</xdr:col>
      <xdr:colOff>451701</xdr:colOff>
      <xdr:row>79</xdr:row>
      <xdr:rowOff>95056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373144</xdr:colOff>
      <xdr:row>48</xdr:row>
      <xdr:rowOff>9819</xdr:rowOff>
    </xdr:from>
    <xdr:to>
      <xdr:col>37</xdr:col>
      <xdr:colOff>451701</xdr:colOff>
      <xdr:row>73</xdr:row>
      <xdr:rowOff>137474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237634</xdr:colOff>
      <xdr:row>44</xdr:row>
      <xdr:rowOff>130797</xdr:rowOff>
    </xdr:from>
    <xdr:to>
      <xdr:col>41</xdr:col>
      <xdr:colOff>373144</xdr:colOff>
      <xdr:row>86</xdr:row>
      <xdr:rowOff>29459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353504</xdr:colOff>
      <xdr:row>12</xdr:row>
      <xdr:rowOff>176752</xdr:rowOff>
    </xdr:from>
    <xdr:to>
      <xdr:col>44</xdr:col>
      <xdr:colOff>166933</xdr:colOff>
      <xdr:row>36</xdr:row>
      <xdr:rowOff>153973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116657</xdr:colOff>
      <xdr:row>94</xdr:row>
      <xdr:rowOff>19050</xdr:rowOff>
    </xdr:from>
    <xdr:to>
      <xdr:col>32</xdr:col>
      <xdr:colOff>352425</xdr:colOff>
      <xdr:row>129</xdr:row>
      <xdr:rowOff>136886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230958</xdr:colOff>
      <xdr:row>8</xdr:row>
      <xdr:rowOff>95249</xdr:rowOff>
    </xdr:from>
    <xdr:to>
      <xdr:col>38</xdr:col>
      <xdr:colOff>200026</xdr:colOff>
      <xdr:row>42</xdr:row>
      <xdr:rowOff>70210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230958</xdr:colOff>
      <xdr:row>8</xdr:row>
      <xdr:rowOff>95249</xdr:rowOff>
    </xdr:from>
    <xdr:to>
      <xdr:col>38</xdr:col>
      <xdr:colOff>200026</xdr:colOff>
      <xdr:row>42</xdr:row>
      <xdr:rowOff>70210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78558</xdr:colOff>
      <xdr:row>10</xdr:row>
      <xdr:rowOff>76199</xdr:rowOff>
    </xdr:from>
    <xdr:to>
      <xdr:col>40</xdr:col>
      <xdr:colOff>47626</xdr:colOff>
      <xdr:row>44</xdr:row>
      <xdr:rowOff>51160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78558</xdr:colOff>
      <xdr:row>10</xdr:row>
      <xdr:rowOff>76199</xdr:rowOff>
    </xdr:from>
    <xdr:to>
      <xdr:col>40</xdr:col>
      <xdr:colOff>47626</xdr:colOff>
      <xdr:row>44</xdr:row>
      <xdr:rowOff>51160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230958</xdr:colOff>
      <xdr:row>8</xdr:row>
      <xdr:rowOff>95249</xdr:rowOff>
    </xdr:from>
    <xdr:to>
      <xdr:col>38</xdr:col>
      <xdr:colOff>200026</xdr:colOff>
      <xdr:row>42</xdr:row>
      <xdr:rowOff>70210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28574</xdr:rowOff>
    </xdr:from>
    <xdr:to>
      <xdr:col>20</xdr:col>
      <xdr:colOff>504825</xdr:colOff>
      <xdr:row>40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0.17665</cdr:x>
      <cdr:y>0.03392</cdr:y>
    </cdr:from>
    <cdr:to>
      <cdr:x>0.25299</cdr:x>
      <cdr:y>0.12754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47900" y="238125"/>
          <a:ext cx="971550" cy="657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~50 psi</a:t>
          </a:r>
        </a:p>
        <a:p xmlns:a="http://schemas.openxmlformats.org/drawingml/2006/main">
          <a:r>
            <a:rPr lang="en-US" sz="1100"/>
            <a:t>.54 ml/sec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0.26223</cdr:x>
      <cdr:y>0.1185</cdr:y>
    </cdr:from>
    <cdr:to>
      <cdr:x>0.33857</cdr:x>
      <cdr:y>0.21212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336925" y="831850"/>
          <a:ext cx="971550" cy="657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20 psi</a:t>
          </a:r>
        </a:p>
        <a:p xmlns:a="http://schemas.openxmlformats.org/drawingml/2006/main">
          <a:r>
            <a:rPr lang="en-US" sz="1100"/>
            <a:t>.34</a:t>
          </a:r>
          <a:r>
            <a:rPr lang="en-US" sz="1100" baseline="0"/>
            <a:t> </a:t>
          </a:r>
          <a:r>
            <a:rPr lang="en-US" sz="1100"/>
            <a:t>ml/sec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0.00547</cdr:x>
      <cdr:y>0.50135</cdr:y>
    </cdr:from>
    <cdr:to>
      <cdr:x>0.0516</cdr:x>
      <cdr:y>0.73514</cdr:y>
    </cdr:to>
    <cdr:sp macro="" textlink="">
      <cdr:nvSpPr>
        <cdr:cNvPr id="4" name="TextBox 3"/>
        <cdr:cNvSpPr txBox="1"/>
      </cdr:nvSpPr>
      <cdr:spPr>
        <a:xfrm xmlns:a="http://schemas.openxmlformats.org/drawingml/2006/main" rot="16200000">
          <a:off x="-476250" y="4076700"/>
          <a:ext cx="1647825" cy="561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/>
            <a:t>Sample   vol</a:t>
          </a:r>
        </a:p>
        <a:p xmlns:a="http://schemas.openxmlformats.org/drawingml/2006/main">
          <a:pPr algn="ctr"/>
          <a:r>
            <a:rPr lang="en-US" sz="1100"/>
            <a:t>mL</a:t>
          </a:r>
        </a:p>
      </cdr:txBody>
    </cdr:sp>
  </cdr:relSizeAnchor>
  <cdr:relSizeAnchor xmlns:cdr="http://schemas.openxmlformats.org/drawingml/2006/chartDrawing">
    <cdr:from>
      <cdr:x>0.40652</cdr:x>
      <cdr:y>0.9083</cdr:y>
    </cdr:from>
    <cdr:to>
      <cdr:x>0.55131</cdr:x>
      <cdr:y>0.98312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867275" y="6704952"/>
          <a:ext cx="1733550" cy="5523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/>
            <a:t>Filtering</a:t>
          </a:r>
          <a:r>
            <a:rPr lang="en-US" sz="1100" baseline="0"/>
            <a:t> Time (min)</a:t>
          </a: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1"/>
  <sheetViews>
    <sheetView workbookViewId="0">
      <selection activeCell="A15" sqref="A15"/>
    </sheetView>
  </sheetViews>
  <sheetFormatPr defaultRowHeight="15" x14ac:dyDescent="0.25"/>
  <cols>
    <col min="2" max="2" width="12" bestFit="1" customWidth="1"/>
  </cols>
  <sheetData>
    <row r="3" spans="1:3" x14ac:dyDescent="0.25">
      <c r="A3" t="s">
        <v>1</v>
      </c>
      <c r="B3">
        <v>1.5E-3</v>
      </c>
      <c r="C3" t="s">
        <v>6</v>
      </c>
    </row>
    <row r="4" spans="1:3" x14ac:dyDescent="0.25">
      <c r="A4" t="s">
        <v>7</v>
      </c>
      <c r="B4" s="1">
        <v>1.17E-6</v>
      </c>
      <c r="C4" t="s">
        <v>8</v>
      </c>
    </row>
    <row r="5" spans="1:3" x14ac:dyDescent="0.25">
      <c r="A5" t="s">
        <v>2</v>
      </c>
      <c r="B5">
        <f>PI()/4*B3^2</f>
        <v>1.7671458676442586E-6</v>
      </c>
      <c r="C5" t="s">
        <v>5</v>
      </c>
    </row>
    <row r="6" spans="1:3" x14ac:dyDescent="0.25">
      <c r="A6" t="s">
        <v>11</v>
      </c>
      <c r="B6">
        <v>1</v>
      </c>
      <c r="C6" t="s">
        <v>13</v>
      </c>
    </row>
    <row r="7" spans="1:3" x14ac:dyDescent="0.25">
      <c r="A7" t="s">
        <v>12</v>
      </c>
      <c r="B7" s="3">
        <v>360</v>
      </c>
      <c r="C7" t="s">
        <v>14</v>
      </c>
    </row>
    <row r="8" spans="1:3" x14ac:dyDescent="0.25">
      <c r="A8" t="s">
        <v>3</v>
      </c>
      <c r="B8" s="3">
        <f>B6/1000/B7</f>
        <v>2.7777777777777779E-6</v>
      </c>
      <c r="C8" t="s">
        <v>4</v>
      </c>
    </row>
    <row r="9" spans="1:3" x14ac:dyDescent="0.25">
      <c r="A9" t="s">
        <v>9</v>
      </c>
      <c r="B9">
        <f>B8/B5</f>
        <v>1.5719006725125466</v>
      </c>
      <c r="C9" t="s">
        <v>10</v>
      </c>
    </row>
    <row r="11" spans="1:3" x14ac:dyDescent="0.25">
      <c r="A11" t="s">
        <v>0</v>
      </c>
      <c r="B11" s="2">
        <f>B9*B3/B4</f>
        <v>2015.257272451983</v>
      </c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X30" sqref="X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2"/>
  <sheetViews>
    <sheetView topLeftCell="A40" workbookViewId="0">
      <selection activeCell="AB35" sqref="AB35"/>
    </sheetView>
  </sheetViews>
  <sheetFormatPr defaultRowHeight="15" x14ac:dyDescent="0.25"/>
  <cols>
    <col min="3" max="3" width="4.28515625" customWidth="1"/>
    <col min="5" max="5" width="5.42578125" customWidth="1"/>
    <col min="20" max="20" width="9.140625" customWidth="1"/>
    <col min="21" max="21" width="3.85546875" customWidth="1"/>
  </cols>
  <sheetData>
    <row r="2" spans="1:23" x14ac:dyDescent="0.25">
      <c r="J2" t="s">
        <v>21</v>
      </c>
      <c r="W2" t="s">
        <v>22</v>
      </c>
    </row>
    <row r="5" spans="1:23" x14ac:dyDescent="0.25">
      <c r="A5" t="s">
        <v>19</v>
      </c>
      <c r="B5" s="4">
        <v>20</v>
      </c>
      <c r="C5" t="s">
        <v>17</v>
      </c>
      <c r="F5" s="4"/>
      <c r="G5" s="4"/>
      <c r="J5" t="s">
        <v>18</v>
      </c>
      <c r="K5" t="s">
        <v>27</v>
      </c>
      <c r="L5" t="s">
        <v>26</v>
      </c>
      <c r="M5" t="s">
        <v>25</v>
      </c>
      <c r="N5" t="s">
        <v>28</v>
      </c>
      <c r="P5" t="s">
        <v>29</v>
      </c>
      <c r="Q5" t="s">
        <v>30</v>
      </c>
      <c r="R5" t="s">
        <v>3</v>
      </c>
      <c r="S5" t="s">
        <v>32</v>
      </c>
      <c r="T5" t="s">
        <v>31</v>
      </c>
      <c r="W5" t="s">
        <v>18</v>
      </c>
    </row>
    <row r="6" spans="1:23" x14ac:dyDescent="0.25">
      <c r="B6" s="4">
        <v>100</v>
      </c>
      <c r="C6" t="s">
        <v>15</v>
      </c>
      <c r="D6">
        <f t="shared" ref="D6:D9" si="0">F6*60+G6</f>
        <v>75</v>
      </c>
      <c r="E6" t="s">
        <v>16</v>
      </c>
      <c r="F6" s="4">
        <v>1</v>
      </c>
      <c r="G6" s="4">
        <v>15</v>
      </c>
      <c r="H6">
        <f>B6/D6</f>
        <v>1.3333333333333333</v>
      </c>
      <c r="I6">
        <f>B5</f>
        <v>20</v>
      </c>
      <c r="J6">
        <f>H6/SQRT(I6)</f>
        <v>0.29814239699997191</v>
      </c>
      <c r="K6">
        <f>(1/J6)^2</f>
        <v>11.250000000000004</v>
      </c>
      <c r="L6" s="4">
        <v>3.4</v>
      </c>
      <c r="M6">
        <f>K6-L6</f>
        <v>7.8500000000000032</v>
      </c>
      <c r="N6">
        <f>M6*12</f>
        <v>94.200000000000045</v>
      </c>
      <c r="P6">
        <f>N6+L6</f>
        <v>97.600000000000051</v>
      </c>
      <c r="Q6">
        <f>1/SQRT(P6)</f>
        <v>0.10122204127236446</v>
      </c>
      <c r="R6">
        <f>Q6*SQRT(I6)</f>
        <v>0.45267873021259253</v>
      </c>
      <c r="S6">
        <f>B6/R6</f>
        <v>220.90722034374528</v>
      </c>
      <c r="T6">
        <f>S6/60</f>
        <v>3.6817870057290878</v>
      </c>
      <c r="V6">
        <f>B5</f>
        <v>20</v>
      </c>
      <c r="W6">
        <f>H6/(V6)^0.25</f>
        <v>0.63049440600211715</v>
      </c>
    </row>
    <row r="7" spans="1:23" x14ac:dyDescent="0.25">
      <c r="B7" s="4">
        <v>300</v>
      </c>
      <c r="D7">
        <f t="shared" si="0"/>
        <v>220</v>
      </c>
      <c r="F7" s="4">
        <v>3</v>
      </c>
      <c r="G7" s="4">
        <v>40</v>
      </c>
      <c r="H7">
        <f t="shared" ref="H7:H10" si="1">B7/D7</f>
        <v>1.3636363636363635</v>
      </c>
      <c r="I7">
        <f>I6</f>
        <v>20</v>
      </c>
      <c r="J7">
        <f>H7/SQRT(I7)</f>
        <v>0.30491836056815308</v>
      </c>
      <c r="K7">
        <f t="shared" ref="K7:K10" si="2">(1/J7)^2</f>
        <v>10.755555555555562</v>
      </c>
      <c r="L7" s="4">
        <v>3.4</v>
      </c>
      <c r="M7">
        <f>K7-L7</f>
        <v>7.3555555555555614</v>
      </c>
      <c r="N7">
        <f>M7*12</f>
        <v>88.266666666666737</v>
      </c>
      <c r="P7">
        <f>N7+L7</f>
        <v>91.666666666666742</v>
      </c>
      <c r="Q7">
        <f>1/SQRT(P7)</f>
        <v>0.10444659357341866</v>
      </c>
      <c r="R7">
        <f>Q7*SQRT(I7)</f>
        <v>0.46709936649691364</v>
      </c>
      <c r="S7">
        <f>B7/R7</f>
        <v>642.2616289332567</v>
      </c>
      <c r="T7">
        <f>S7/60</f>
        <v>10.704360482220945</v>
      </c>
      <c r="V7">
        <f>V6</f>
        <v>20</v>
      </c>
      <c r="W7">
        <f>H7/(V7)^0.25</f>
        <v>0.64482382432034713</v>
      </c>
    </row>
    <row r="8" spans="1:23" x14ac:dyDescent="0.25">
      <c r="B8" s="4">
        <v>850</v>
      </c>
      <c r="D8">
        <f t="shared" si="0"/>
        <v>623</v>
      </c>
      <c r="F8" s="4">
        <v>10</v>
      </c>
      <c r="G8" s="4">
        <v>23</v>
      </c>
      <c r="H8">
        <f t="shared" si="1"/>
        <v>1.3643659711075442</v>
      </c>
      <c r="I8">
        <f t="shared" ref="I8:I10" si="3">I7</f>
        <v>20</v>
      </c>
      <c r="J8">
        <f>H8/SQRT(I8)</f>
        <v>0.30508150575839826</v>
      </c>
      <c r="K8">
        <f t="shared" si="2"/>
        <v>10.744055363321801</v>
      </c>
      <c r="L8" s="4">
        <v>3.4</v>
      </c>
      <c r="M8">
        <f>K8-L8</f>
        <v>7.3440553633218002</v>
      </c>
      <c r="N8">
        <f>M8*12</f>
        <v>88.128664359861602</v>
      </c>
      <c r="P8">
        <f>N8+L8</f>
        <v>91.528664359861608</v>
      </c>
      <c r="Q8">
        <f>1/SQRT(P8)</f>
        <v>0.10452530357053753</v>
      </c>
      <c r="R8">
        <f>Q8*SQRT(I8)</f>
        <v>0.46745136830504685</v>
      </c>
      <c r="S8">
        <f>B8/R8</f>
        <v>1818.3709742514043</v>
      </c>
      <c r="T8">
        <f>S8/60</f>
        <v>30.30618290419007</v>
      </c>
      <c r="V8">
        <f t="shared" ref="V8:V10" si="4">V7</f>
        <v>20</v>
      </c>
      <c r="W8">
        <f>H8/(V8)^0.25</f>
        <v>0.64516883439221473</v>
      </c>
    </row>
    <row r="9" spans="1:23" x14ac:dyDescent="0.25">
      <c r="B9" s="4">
        <v>900</v>
      </c>
      <c r="D9">
        <f t="shared" si="0"/>
        <v>660</v>
      </c>
      <c r="F9" s="4">
        <v>11</v>
      </c>
      <c r="G9" s="4"/>
      <c r="H9">
        <f t="shared" si="1"/>
        <v>1.3636363636363635</v>
      </c>
      <c r="I9">
        <f t="shared" si="3"/>
        <v>20</v>
      </c>
      <c r="J9">
        <f>H9/SQRT(I9)</f>
        <v>0.30491836056815308</v>
      </c>
      <c r="K9">
        <f t="shared" si="2"/>
        <v>10.755555555555562</v>
      </c>
      <c r="L9" s="4">
        <v>3.4</v>
      </c>
      <c r="M9">
        <f>K9-L9</f>
        <v>7.3555555555555614</v>
      </c>
      <c r="N9">
        <f>M9*12</f>
        <v>88.266666666666737</v>
      </c>
      <c r="P9">
        <f>N9+L9</f>
        <v>91.666666666666742</v>
      </c>
      <c r="Q9">
        <f>1/SQRT(P9)</f>
        <v>0.10444659357341866</v>
      </c>
      <c r="R9">
        <f>Q9*SQRT(I9)</f>
        <v>0.46709936649691364</v>
      </c>
      <c r="S9">
        <f>B9/R9</f>
        <v>1926.78488679977</v>
      </c>
      <c r="T9">
        <f>S9/60</f>
        <v>32.113081446662832</v>
      </c>
      <c r="V9">
        <f t="shared" si="4"/>
        <v>20</v>
      </c>
      <c r="W9">
        <f>H9/(V9)^0.25</f>
        <v>0.64482382432034713</v>
      </c>
    </row>
    <row r="10" spans="1:23" x14ac:dyDescent="0.25">
      <c r="B10" s="4">
        <v>1000</v>
      </c>
      <c r="D10">
        <f>F10*60+G10</f>
        <v>730</v>
      </c>
      <c r="F10" s="4">
        <v>12</v>
      </c>
      <c r="G10" s="4">
        <v>10</v>
      </c>
      <c r="H10">
        <f t="shared" si="1"/>
        <v>1.3698630136986301</v>
      </c>
      <c r="I10">
        <f t="shared" si="3"/>
        <v>20</v>
      </c>
      <c r="J10">
        <f>H10/SQRT(I10)</f>
        <v>0.30631068184928623</v>
      </c>
      <c r="K10">
        <f t="shared" si="2"/>
        <v>10.658000000000001</v>
      </c>
      <c r="L10" s="4">
        <v>3.4</v>
      </c>
      <c r="M10">
        <f>K10-L10</f>
        <v>7.2580000000000009</v>
      </c>
      <c r="N10">
        <f>M10*12</f>
        <v>87.096000000000004</v>
      </c>
      <c r="P10">
        <f>N10+L10</f>
        <v>90.496000000000009</v>
      </c>
      <c r="Q10">
        <f>1/SQRT(P10)</f>
        <v>0.10511998936488506</v>
      </c>
      <c r="R10">
        <f>Q10*SQRT(I10)</f>
        <v>0.47011088402787593</v>
      </c>
      <c r="S10">
        <f>B10/R10</f>
        <v>2127.1577280493329</v>
      </c>
      <c r="T10">
        <f>S10/60</f>
        <v>35.452628800822218</v>
      </c>
      <c r="V10">
        <f t="shared" si="4"/>
        <v>20</v>
      </c>
      <c r="W10">
        <f>H10/(V10)^0.25</f>
        <v>0.64776822534464096</v>
      </c>
    </row>
    <row r="11" spans="1:23" x14ac:dyDescent="0.25">
      <c r="B11" s="4"/>
      <c r="F11" s="4"/>
      <c r="G11" s="4"/>
    </row>
    <row r="12" spans="1:23" x14ac:dyDescent="0.25">
      <c r="A12" t="s">
        <v>19</v>
      </c>
      <c r="B12" s="4">
        <v>40</v>
      </c>
      <c r="C12" t="s">
        <v>17</v>
      </c>
      <c r="F12" s="4"/>
      <c r="G12" s="4"/>
      <c r="J12" t="s">
        <v>18</v>
      </c>
      <c r="K12" t="s">
        <v>25</v>
      </c>
      <c r="W12" t="s">
        <v>18</v>
      </c>
    </row>
    <row r="13" spans="1:23" x14ac:dyDescent="0.25">
      <c r="B13" s="4">
        <v>200</v>
      </c>
      <c r="C13" t="s">
        <v>15</v>
      </c>
      <c r="D13">
        <f t="shared" ref="D13:D16" si="5">F13*60+G13</f>
        <v>93</v>
      </c>
      <c r="E13" t="s">
        <v>16</v>
      </c>
      <c r="F13" s="4">
        <v>1</v>
      </c>
      <c r="G13" s="4">
        <v>33</v>
      </c>
      <c r="H13">
        <f>B13/D13</f>
        <v>2.150537634408602</v>
      </c>
      <c r="I13">
        <f>B12</f>
        <v>40</v>
      </c>
      <c r="J13">
        <f>H13/SQRT(I13)</f>
        <v>0.34002985593208374</v>
      </c>
      <c r="K13">
        <f>(1/J13)^2</f>
        <v>8.6490000000000027</v>
      </c>
      <c r="L13" s="4">
        <v>2.5499999999999998</v>
      </c>
      <c r="M13">
        <f>K13-L13</f>
        <v>6.0990000000000029</v>
      </c>
      <c r="N13">
        <f>M13*12</f>
        <v>73.188000000000031</v>
      </c>
      <c r="P13">
        <f>N13+L13</f>
        <v>75.738000000000028</v>
      </c>
      <c r="Q13">
        <f>1/SQRT(P13)</f>
        <v>0.1149060997580163</v>
      </c>
      <c r="R13">
        <f>Q13*SQRT(I13)</f>
        <v>0.72672998456370841</v>
      </c>
      <c r="S13">
        <f>B13/R13</f>
        <v>275.20537785443076</v>
      </c>
      <c r="T13">
        <f>S13/60</f>
        <v>4.5867562975738458</v>
      </c>
      <c r="V13">
        <f>B12</f>
        <v>40</v>
      </c>
      <c r="W13">
        <f>H13/(V13)^0.25</f>
        <v>0.85512981587854897</v>
      </c>
    </row>
    <row r="14" spans="1:23" x14ac:dyDescent="0.25">
      <c r="B14" s="4">
        <v>400</v>
      </c>
      <c r="D14">
        <f t="shared" si="5"/>
        <v>187</v>
      </c>
      <c r="F14" s="4">
        <v>3</v>
      </c>
      <c r="G14" s="4">
        <v>7</v>
      </c>
      <c r="H14">
        <f t="shared" ref="H14:H16" si="6">B14/D14</f>
        <v>2.1390374331550803</v>
      </c>
      <c r="I14">
        <f>I13</f>
        <v>40</v>
      </c>
      <c r="J14">
        <f>H14/SQRT(I14)</f>
        <v>0.33821151445651115</v>
      </c>
      <c r="K14">
        <f t="shared" ref="K14:K16" si="7">(1/J14)^2</f>
        <v>8.7422500000000003</v>
      </c>
      <c r="L14" s="4">
        <v>2.5499999999999998</v>
      </c>
      <c r="M14">
        <f>K14-L14</f>
        <v>6.1922500000000005</v>
      </c>
      <c r="N14">
        <f>M14*12</f>
        <v>74.307000000000002</v>
      </c>
      <c r="P14">
        <f>N14+L14</f>
        <v>76.856999999999999</v>
      </c>
      <c r="Q14">
        <f>1/SQRT(P14)</f>
        <v>0.11406654461628968</v>
      </c>
      <c r="R14">
        <f>Q14*SQRT(I14)</f>
        <v>0.72142017162538519</v>
      </c>
      <c r="S14">
        <f>B14/R14</f>
        <v>554.46190130612217</v>
      </c>
      <c r="T14">
        <f>S14/60</f>
        <v>9.2410316884353687</v>
      </c>
      <c r="V14">
        <f>V13</f>
        <v>40</v>
      </c>
      <c r="W14">
        <f>H14/(V14)^0.25</f>
        <v>0.85055692916262104</v>
      </c>
    </row>
    <row r="15" spans="1:23" x14ac:dyDescent="0.25">
      <c r="B15" s="4">
        <v>850</v>
      </c>
      <c r="D15">
        <f t="shared" si="5"/>
        <v>393</v>
      </c>
      <c r="F15" s="4">
        <v>6</v>
      </c>
      <c r="G15" s="4">
        <v>33</v>
      </c>
      <c r="H15">
        <f t="shared" si="6"/>
        <v>2.162849872773537</v>
      </c>
      <c r="I15">
        <f t="shared" ref="I15:I16" si="8">I14</f>
        <v>40</v>
      </c>
      <c r="J15">
        <f>H15/SQRT(I15)</f>
        <v>0.34197659174848888</v>
      </c>
      <c r="K15">
        <f t="shared" si="7"/>
        <v>8.5508096885813156</v>
      </c>
      <c r="L15" s="4">
        <v>2.5499999999999998</v>
      </c>
      <c r="M15">
        <f>K15-L15</f>
        <v>6.0008096885813158</v>
      </c>
      <c r="N15">
        <f>M15*12</f>
        <v>72.009716262975786</v>
      </c>
      <c r="P15">
        <f>N15+L15</f>
        <v>74.559716262975783</v>
      </c>
      <c r="Q15">
        <f>1/SQRT(P15)</f>
        <v>0.11581048401080803</v>
      </c>
      <c r="R15">
        <f>Q15*SQRT(I15)</f>
        <v>0.73244981280133103</v>
      </c>
      <c r="S15">
        <f>B15/R15</f>
        <v>1160.4890671609103</v>
      </c>
      <c r="T15">
        <f>S15/60</f>
        <v>19.341484452681836</v>
      </c>
      <c r="V15">
        <f t="shared" ref="V15:V16" si="9">V14</f>
        <v>40</v>
      </c>
      <c r="W15">
        <f>H15/(V15)^0.25</f>
        <v>0.86002559726716676</v>
      </c>
    </row>
    <row r="16" spans="1:23" x14ac:dyDescent="0.25">
      <c r="B16" s="4">
        <v>1000</v>
      </c>
      <c r="D16">
        <f t="shared" si="5"/>
        <v>462</v>
      </c>
      <c r="F16" s="4">
        <v>7</v>
      </c>
      <c r="G16" s="4">
        <v>42</v>
      </c>
      <c r="H16">
        <f t="shared" si="6"/>
        <v>2.1645021645021645</v>
      </c>
      <c r="I16">
        <f t="shared" si="8"/>
        <v>40</v>
      </c>
      <c r="J16">
        <f>H16/SQRT(I16)</f>
        <v>0.34223784200956486</v>
      </c>
      <c r="K16">
        <f t="shared" si="7"/>
        <v>8.5377600000000005</v>
      </c>
      <c r="L16" s="4">
        <v>2.5499999999999998</v>
      </c>
      <c r="M16">
        <f>K16-L16</f>
        <v>5.9877600000000006</v>
      </c>
      <c r="N16">
        <f>M16*12</f>
        <v>71.853120000000004</v>
      </c>
      <c r="P16">
        <f>N16+L16</f>
        <v>74.403120000000001</v>
      </c>
      <c r="Q16">
        <f>1/SQRT(P16)</f>
        <v>0.11593229312712186</v>
      </c>
      <c r="R16">
        <f>Q16*SQRT(I16)</f>
        <v>0.7332202012959792</v>
      </c>
      <c r="S16">
        <f>B16/R16</f>
        <v>1363.8467655862221</v>
      </c>
      <c r="T16">
        <f>S16/60</f>
        <v>22.730779426437035</v>
      </c>
      <c r="V16">
        <f t="shared" si="9"/>
        <v>40</v>
      </c>
      <c r="W16">
        <f>H16/(V16)^0.25</f>
        <v>0.86068260689074738</v>
      </c>
    </row>
    <row r="17" spans="1:23" x14ac:dyDescent="0.25">
      <c r="B17" s="4"/>
      <c r="F17" s="4"/>
      <c r="G17" s="4"/>
      <c r="L17" s="5"/>
      <c r="M17" s="5"/>
      <c r="N17" s="5"/>
      <c r="O17" s="5"/>
      <c r="P17" s="5"/>
    </row>
    <row r="18" spans="1:23" x14ac:dyDescent="0.25">
      <c r="A18" t="s">
        <v>20</v>
      </c>
      <c r="B18" s="4">
        <v>20</v>
      </c>
      <c r="C18" t="s">
        <v>17</v>
      </c>
      <c r="F18" s="4"/>
      <c r="G18" s="4"/>
      <c r="J18" t="s">
        <v>18</v>
      </c>
      <c r="K18" t="s">
        <v>25</v>
      </c>
      <c r="L18" s="5"/>
      <c r="M18" s="5"/>
      <c r="N18" s="5"/>
      <c r="O18" s="5"/>
      <c r="P18" s="5"/>
      <c r="W18" t="s">
        <v>18</v>
      </c>
    </row>
    <row r="19" spans="1:23" x14ac:dyDescent="0.25">
      <c r="B19" s="4">
        <v>100</v>
      </c>
      <c r="C19" t="s">
        <v>15</v>
      </c>
      <c r="D19">
        <f t="shared" ref="D19:D22" si="10">F19*60+G19</f>
        <v>44</v>
      </c>
      <c r="E19" t="s">
        <v>16</v>
      </c>
      <c r="F19" s="4">
        <v>0</v>
      </c>
      <c r="G19" s="4">
        <v>44</v>
      </c>
      <c r="H19">
        <f>B19/D19</f>
        <v>2.2727272727272729</v>
      </c>
      <c r="I19">
        <f>B18</f>
        <v>20</v>
      </c>
      <c r="J19">
        <f>H19/SQRT(I19)</f>
        <v>0.50819726761358863</v>
      </c>
      <c r="K19">
        <f>(1/J19)^2</f>
        <v>3.871999999999999</v>
      </c>
      <c r="L19" s="4">
        <v>3.4</v>
      </c>
      <c r="M19">
        <f>K19-L19</f>
        <v>0.47199999999999909</v>
      </c>
      <c r="N19">
        <f>M19*12</f>
        <v>5.663999999999989</v>
      </c>
      <c r="P19">
        <f>N19+L19</f>
        <v>9.0639999999999894</v>
      </c>
      <c r="Q19">
        <f>1/SQRT(P19)</f>
        <v>0.33215443190968619</v>
      </c>
      <c r="R19">
        <f>Q19*SQRT(I19)</f>
        <v>1.4854397775557673</v>
      </c>
      <c r="S19">
        <f>B19/R19</f>
        <v>67.320130718827301</v>
      </c>
      <c r="T19">
        <f>S19/60</f>
        <v>1.1220021786471217</v>
      </c>
      <c r="V19">
        <f>B18</f>
        <v>20</v>
      </c>
      <c r="W19">
        <f>H19/(V19)^0.25</f>
        <v>1.0747063738672453</v>
      </c>
    </row>
    <row r="20" spans="1:23" x14ac:dyDescent="0.25">
      <c r="B20" s="4">
        <v>500</v>
      </c>
      <c r="D20">
        <f t="shared" si="10"/>
        <v>227</v>
      </c>
      <c r="F20" s="4">
        <v>3</v>
      </c>
      <c r="G20" s="4">
        <v>47</v>
      </c>
      <c r="H20">
        <f t="shared" ref="H20:H22" si="11">B20/D20</f>
        <v>2.2026431718061672</v>
      </c>
      <c r="I20">
        <f>I19</f>
        <v>20</v>
      </c>
      <c r="J20">
        <f>H20/SQRT(I20)</f>
        <v>0.4925259862334338</v>
      </c>
      <c r="K20">
        <f t="shared" ref="K20:K22" si="12">(1/J20)^2</f>
        <v>4.1223200000000002</v>
      </c>
      <c r="L20" s="4">
        <v>3.4</v>
      </c>
      <c r="M20">
        <f>K20-L20</f>
        <v>0.7223200000000003</v>
      </c>
      <c r="N20">
        <f>M20*12</f>
        <v>8.6678400000000035</v>
      </c>
      <c r="P20">
        <f>N20+L20</f>
        <v>12.067840000000004</v>
      </c>
      <c r="Q20">
        <f>1/SQRT(P20)</f>
        <v>0.28786258978585261</v>
      </c>
      <c r="R20">
        <f>Q20*SQRT(I20)</f>
        <v>1.2873606378806062</v>
      </c>
      <c r="S20">
        <f>B20/R20</f>
        <v>388.39155500602743</v>
      </c>
      <c r="T20">
        <f>S20/60</f>
        <v>6.4731925834337902</v>
      </c>
      <c r="V20">
        <f>V19</f>
        <v>20</v>
      </c>
      <c r="W20">
        <f>H20/(V20)^0.25</f>
        <v>1.0415656486819116</v>
      </c>
    </row>
    <row r="21" spans="1:23" x14ac:dyDescent="0.25">
      <c r="B21" s="4">
        <v>800</v>
      </c>
      <c r="D21">
        <f t="shared" si="10"/>
        <v>0</v>
      </c>
      <c r="F21" s="4"/>
      <c r="G21" s="4"/>
      <c r="H21" t="e">
        <f t="shared" si="11"/>
        <v>#DIV/0!</v>
      </c>
      <c r="I21">
        <f t="shared" ref="I21:I22" si="13">I20</f>
        <v>20</v>
      </c>
      <c r="J21" t="e">
        <f>H21/SQRT(I21)</f>
        <v>#DIV/0!</v>
      </c>
      <c r="K21" t="e">
        <f t="shared" si="12"/>
        <v>#DIV/0!</v>
      </c>
      <c r="V21">
        <f t="shared" ref="V21:V22" si="14">V20</f>
        <v>20</v>
      </c>
      <c r="W21" t="e">
        <f>H21/(V21)^0.25</f>
        <v>#DIV/0!</v>
      </c>
    </row>
    <row r="22" spans="1:23" x14ac:dyDescent="0.25">
      <c r="B22" s="4">
        <v>1000</v>
      </c>
      <c r="D22">
        <f t="shared" si="10"/>
        <v>452</v>
      </c>
      <c r="F22" s="4">
        <v>7</v>
      </c>
      <c r="G22" s="4">
        <v>32</v>
      </c>
      <c r="H22">
        <f t="shared" si="11"/>
        <v>2.2123893805309733</v>
      </c>
      <c r="I22">
        <f t="shared" si="13"/>
        <v>20</v>
      </c>
      <c r="J22">
        <f>H22/SQRT(I22)</f>
        <v>0.49470530475659058</v>
      </c>
      <c r="K22">
        <f t="shared" si="12"/>
        <v>4.0860800000000008</v>
      </c>
      <c r="L22" s="4">
        <v>3.4</v>
      </c>
      <c r="M22">
        <f>K22-L22</f>
        <v>0.68608000000000091</v>
      </c>
      <c r="N22">
        <f>M22*12</f>
        <v>8.2329600000000109</v>
      </c>
      <c r="P22">
        <f>N22+L22</f>
        <v>11.632960000000011</v>
      </c>
      <c r="Q22">
        <f>1/SQRT(P22)</f>
        <v>0.29319386772814909</v>
      </c>
      <c r="R22">
        <f>Q22*SQRT(I22)</f>
        <v>1.3112028376524465</v>
      </c>
      <c r="S22">
        <f>B22/R22</f>
        <v>762.65850811487076</v>
      </c>
      <c r="T22">
        <f>S22/60</f>
        <v>12.710975135247846</v>
      </c>
      <c r="V22">
        <f t="shared" si="14"/>
        <v>20</v>
      </c>
      <c r="W22">
        <f>H22/(V22)^0.25</f>
        <v>1.0461743462424511</v>
      </c>
    </row>
    <row r="23" spans="1:23" x14ac:dyDescent="0.25">
      <c r="L23" s="5"/>
      <c r="M23" s="5"/>
      <c r="N23" s="5"/>
      <c r="O23" s="5"/>
      <c r="P23" s="5"/>
    </row>
    <row r="24" spans="1:23" x14ac:dyDescent="0.25">
      <c r="A24" t="s">
        <v>20</v>
      </c>
      <c r="B24" s="4">
        <v>40</v>
      </c>
      <c r="C24" t="s">
        <v>17</v>
      </c>
      <c r="F24" s="4"/>
      <c r="G24" s="4"/>
      <c r="J24" t="s">
        <v>18</v>
      </c>
      <c r="K24" t="s">
        <v>25</v>
      </c>
      <c r="L24" s="5"/>
      <c r="M24" s="5"/>
      <c r="N24" s="5"/>
      <c r="O24" s="5"/>
      <c r="P24" s="5"/>
      <c r="W24" t="s">
        <v>18</v>
      </c>
    </row>
    <row r="25" spans="1:23" x14ac:dyDescent="0.25">
      <c r="B25" s="4">
        <v>100</v>
      </c>
      <c r="C25" t="s">
        <v>15</v>
      </c>
      <c r="D25">
        <f t="shared" ref="D25:D28" si="15">F25*60+G25</f>
        <v>29</v>
      </c>
      <c r="E25" t="s">
        <v>16</v>
      </c>
      <c r="F25" s="4">
        <v>0</v>
      </c>
      <c r="G25" s="4">
        <v>29</v>
      </c>
      <c r="H25">
        <f>B25/D25</f>
        <v>3.4482758620689653</v>
      </c>
      <c r="I25">
        <f>B24</f>
        <v>40</v>
      </c>
      <c r="J25">
        <f>H25/SQRT(I25)</f>
        <v>0.54522028623592744</v>
      </c>
      <c r="K25">
        <f>(1/J25)^2</f>
        <v>3.3640000000000008</v>
      </c>
      <c r="L25" s="4">
        <v>2.5499999999999998</v>
      </c>
      <c r="M25">
        <f>K25-L25</f>
        <v>0.81400000000000095</v>
      </c>
      <c r="N25">
        <f>M25*12</f>
        <v>9.7680000000000113</v>
      </c>
      <c r="P25">
        <f>N25+L25</f>
        <v>12.318000000000012</v>
      </c>
      <c r="Q25">
        <f>1/SQRT(P25)</f>
        <v>0.28492456908201014</v>
      </c>
      <c r="R25">
        <f>Q25*SQRT(I25)</f>
        <v>1.8020211992822857</v>
      </c>
      <c r="S25">
        <f>B25/R25</f>
        <v>55.493242831898037</v>
      </c>
      <c r="T25">
        <f>S25/60</f>
        <v>0.924887380531634</v>
      </c>
      <c r="V25">
        <f>B24</f>
        <v>40</v>
      </c>
      <c r="W25">
        <f>H25/(V25)^0.25</f>
        <v>1.3711564289087079</v>
      </c>
    </row>
    <row r="26" spans="1:23" x14ac:dyDescent="0.25">
      <c r="B26" s="4">
        <v>500</v>
      </c>
      <c r="D26">
        <f t="shared" si="15"/>
        <v>141</v>
      </c>
      <c r="F26" s="4">
        <v>2</v>
      </c>
      <c r="G26" s="4">
        <v>21</v>
      </c>
      <c r="H26">
        <f t="shared" ref="H26:H28" si="16">B26/D26</f>
        <v>3.5460992907801416</v>
      </c>
      <c r="I26">
        <f>I25</f>
        <v>40</v>
      </c>
      <c r="J26">
        <f>H26/SQRT(I26)</f>
        <v>0.56068752839864877</v>
      </c>
      <c r="K26">
        <f t="shared" ref="K26:K28" si="17">(1/J26)^2</f>
        <v>3.1809600000000002</v>
      </c>
      <c r="L26" s="4">
        <v>2.5499999999999998</v>
      </c>
      <c r="M26">
        <f>K26-L26</f>
        <v>0.63096000000000041</v>
      </c>
      <c r="N26">
        <f>M26*12</f>
        <v>7.5715200000000049</v>
      </c>
      <c r="P26">
        <f>N26+L26</f>
        <v>10.121520000000004</v>
      </c>
      <c r="Q26">
        <f>1/SQRT(P26)</f>
        <v>0.31432370227994016</v>
      </c>
      <c r="R26">
        <f>Q26*SQRT(I26)</f>
        <v>1.987957643562543</v>
      </c>
      <c r="S26">
        <f>B26/R26</f>
        <v>251.51441310588947</v>
      </c>
      <c r="T26">
        <f>S26/60</f>
        <v>4.1919068850981578</v>
      </c>
      <c r="V26">
        <f>V25</f>
        <v>40</v>
      </c>
      <c r="W26">
        <f>H26/(V26)^0.25</f>
        <v>1.4100544836295223</v>
      </c>
    </row>
    <row r="27" spans="1:23" x14ac:dyDescent="0.25">
      <c r="B27" s="4">
        <v>800</v>
      </c>
      <c r="D27">
        <f t="shared" si="15"/>
        <v>227</v>
      </c>
      <c r="F27" s="4">
        <v>3</v>
      </c>
      <c r="G27" s="4">
        <v>47</v>
      </c>
      <c r="H27">
        <f t="shared" si="16"/>
        <v>3.5242290748898677</v>
      </c>
      <c r="I27">
        <f t="shared" ref="I27:I28" si="18">I26</f>
        <v>40</v>
      </c>
      <c r="J27">
        <f>H27/SQRT(I27)</f>
        <v>0.55722954364200517</v>
      </c>
      <c r="K27">
        <f t="shared" si="17"/>
        <v>3.2205625000000002</v>
      </c>
      <c r="L27" s="4">
        <v>2.5499999999999998</v>
      </c>
      <c r="M27">
        <f>K27-L27</f>
        <v>0.67056250000000039</v>
      </c>
      <c r="N27">
        <f>M27*12</f>
        <v>8.0467500000000047</v>
      </c>
      <c r="P27">
        <f>N27+L27</f>
        <v>10.596750000000004</v>
      </c>
      <c r="Q27">
        <f>1/SQRT(P27)</f>
        <v>0.30719465554759978</v>
      </c>
      <c r="R27">
        <f>Q27*SQRT(I27)</f>
        <v>1.9428695931225903</v>
      </c>
      <c r="S27">
        <f>B27/R27</f>
        <v>411.7620672184363</v>
      </c>
      <c r="T27">
        <f>S27/60</f>
        <v>6.8627011203072721</v>
      </c>
      <c r="V27">
        <f t="shared" ref="V27:V28" si="19">V26</f>
        <v>40</v>
      </c>
      <c r="W27">
        <f>H27/(V27)^0.25</f>
        <v>1.4013581123648469</v>
      </c>
    </row>
    <row r="28" spans="1:23" x14ac:dyDescent="0.25">
      <c r="B28" s="4">
        <v>1000</v>
      </c>
      <c r="D28">
        <f t="shared" si="15"/>
        <v>282</v>
      </c>
      <c r="F28" s="4">
        <v>4</v>
      </c>
      <c r="G28" s="4">
        <v>42</v>
      </c>
      <c r="H28">
        <f t="shared" si="16"/>
        <v>3.5460992907801416</v>
      </c>
      <c r="I28">
        <f t="shared" si="18"/>
        <v>40</v>
      </c>
      <c r="J28">
        <f>H28/SQRT(I28)</f>
        <v>0.56068752839864877</v>
      </c>
      <c r="K28">
        <f t="shared" si="17"/>
        <v>3.1809600000000002</v>
      </c>
      <c r="L28" s="4">
        <v>2.5499999999999998</v>
      </c>
      <c r="M28">
        <f>K28-L28</f>
        <v>0.63096000000000041</v>
      </c>
      <c r="N28">
        <f>M28*12</f>
        <v>7.5715200000000049</v>
      </c>
      <c r="P28">
        <f>N28+L28</f>
        <v>10.121520000000004</v>
      </c>
      <c r="Q28">
        <f>1/SQRT(P28)</f>
        <v>0.31432370227994016</v>
      </c>
      <c r="R28">
        <f>Q28*SQRT(I28)</f>
        <v>1.987957643562543</v>
      </c>
      <c r="S28">
        <f>B28/R28</f>
        <v>503.02882621177895</v>
      </c>
      <c r="T28">
        <f>S28/60</f>
        <v>8.3838137701963156</v>
      </c>
      <c r="V28">
        <f t="shared" si="19"/>
        <v>40</v>
      </c>
      <c r="W28">
        <f>H28/(V28)^0.25</f>
        <v>1.4100544836295223</v>
      </c>
    </row>
    <row r="30" spans="1:23" x14ac:dyDescent="0.25">
      <c r="A30" t="s">
        <v>23</v>
      </c>
      <c r="B30" s="4">
        <v>20</v>
      </c>
      <c r="C30" t="s">
        <v>17</v>
      </c>
      <c r="F30" s="4"/>
      <c r="G30" s="4"/>
      <c r="J30" t="s">
        <v>18</v>
      </c>
      <c r="K30" t="s">
        <v>25</v>
      </c>
      <c r="W30" t="s">
        <v>18</v>
      </c>
    </row>
    <row r="31" spans="1:23" x14ac:dyDescent="0.25">
      <c r="B31" s="4">
        <v>150</v>
      </c>
      <c r="C31" t="s">
        <v>15</v>
      </c>
      <c r="D31">
        <f t="shared" ref="D31:D34" si="20">F31*60+G31</f>
        <v>117</v>
      </c>
      <c r="E31" t="s">
        <v>16</v>
      </c>
      <c r="F31" s="4">
        <v>1</v>
      </c>
      <c r="G31" s="4">
        <v>57</v>
      </c>
      <c r="H31">
        <f>B31/D31</f>
        <v>1.2820512820512822</v>
      </c>
      <c r="I31">
        <f>B30</f>
        <v>20</v>
      </c>
      <c r="J31">
        <f>H31/SQRT(I31)</f>
        <v>0.28667538173074225</v>
      </c>
      <c r="K31">
        <f>(1/J31)^2</f>
        <v>12.168000000000003</v>
      </c>
      <c r="L31" s="4">
        <v>3.4</v>
      </c>
      <c r="Q31">
        <v>1.5</v>
      </c>
      <c r="R31">
        <f>Q31/1.78</f>
        <v>0.84269662921348309</v>
      </c>
      <c r="V31">
        <f>B30</f>
        <v>20</v>
      </c>
      <c r="W31">
        <f>H31/(V31)^0.25</f>
        <v>0.60624462115588196</v>
      </c>
    </row>
    <row r="32" spans="1:23" x14ac:dyDescent="0.25">
      <c r="B32" s="4">
        <v>500</v>
      </c>
      <c r="D32">
        <f t="shared" si="20"/>
        <v>377</v>
      </c>
      <c r="F32" s="4">
        <v>6</v>
      </c>
      <c r="G32" s="4">
        <v>17</v>
      </c>
      <c r="H32">
        <f t="shared" ref="H32:H34" si="21">B32/D32</f>
        <v>1.3262599469496021</v>
      </c>
      <c r="I32">
        <f>I31</f>
        <v>20</v>
      </c>
      <c r="J32">
        <f>H32/SQRT(I32)</f>
        <v>0.29656073972145752</v>
      </c>
      <c r="K32">
        <f t="shared" ref="K32:K34" si="22">(1/J32)^2</f>
        <v>11.37032</v>
      </c>
      <c r="L32" s="4">
        <v>3.4</v>
      </c>
      <c r="M32">
        <f>K32-L32</f>
        <v>7.9703199999999992</v>
      </c>
      <c r="N32">
        <f>M32/M20</f>
        <v>11.034333813268352</v>
      </c>
      <c r="V32">
        <f>V31</f>
        <v>20</v>
      </c>
      <c r="W32">
        <f>H32/(V32)^0.25</f>
        <v>0.6271496080922917</v>
      </c>
    </row>
    <row r="33" spans="1:23" x14ac:dyDescent="0.25">
      <c r="B33" s="4">
        <v>700</v>
      </c>
      <c r="D33">
        <f t="shared" si="20"/>
        <v>525</v>
      </c>
      <c r="F33" s="4">
        <v>8</v>
      </c>
      <c r="G33" s="4">
        <v>45</v>
      </c>
      <c r="H33">
        <f t="shared" si="21"/>
        <v>1.3333333333333333</v>
      </c>
      <c r="I33">
        <f t="shared" ref="I33:I34" si="23">I32</f>
        <v>20</v>
      </c>
      <c r="J33">
        <f>H33/SQRT(I33)</f>
        <v>0.29814239699997191</v>
      </c>
      <c r="K33">
        <f t="shared" si="22"/>
        <v>11.250000000000004</v>
      </c>
      <c r="L33" s="4">
        <v>3.4</v>
      </c>
      <c r="V33">
        <f t="shared" ref="V33:V34" si="24">V32</f>
        <v>20</v>
      </c>
      <c r="W33">
        <f>H33/(V33)^0.25</f>
        <v>0.63049440600211715</v>
      </c>
    </row>
    <row r="34" spans="1:23" x14ac:dyDescent="0.25">
      <c r="B34" s="4">
        <v>1000</v>
      </c>
      <c r="D34">
        <f t="shared" si="20"/>
        <v>752</v>
      </c>
      <c r="F34" s="4">
        <v>12</v>
      </c>
      <c r="G34" s="4">
        <v>32</v>
      </c>
      <c r="H34">
        <f t="shared" si="21"/>
        <v>1.3297872340425532</v>
      </c>
      <c r="I34">
        <f t="shared" si="23"/>
        <v>20</v>
      </c>
      <c r="J34">
        <f>H34/SQRT(I34)</f>
        <v>0.2973494650930571</v>
      </c>
      <c r="K34">
        <f t="shared" si="22"/>
        <v>11.310080000000003</v>
      </c>
      <c r="L34" s="4">
        <v>3.4</v>
      </c>
      <c r="M34">
        <f>K34-L34</f>
        <v>7.9100800000000024</v>
      </c>
      <c r="N34">
        <f>M34/M22</f>
        <v>11.529384328358198</v>
      </c>
      <c r="V34">
        <f t="shared" si="24"/>
        <v>20</v>
      </c>
      <c r="W34">
        <f>H34/(V34)^0.25</f>
        <v>0.62881755917764348</v>
      </c>
    </row>
    <row r="36" spans="1:23" x14ac:dyDescent="0.25">
      <c r="A36" t="s">
        <v>24</v>
      </c>
      <c r="B36" s="4">
        <v>20</v>
      </c>
      <c r="C36" t="s">
        <v>17</v>
      </c>
      <c r="F36" s="4"/>
      <c r="G36" s="4"/>
      <c r="J36" t="s">
        <v>18</v>
      </c>
      <c r="K36" t="s">
        <v>25</v>
      </c>
      <c r="W36" t="s">
        <v>18</v>
      </c>
    </row>
    <row r="37" spans="1:23" x14ac:dyDescent="0.25">
      <c r="B37" s="4">
        <v>100</v>
      </c>
      <c r="C37" t="s">
        <v>15</v>
      </c>
      <c r="D37">
        <f t="shared" ref="D37:D40" si="25">F37*60+G37</f>
        <v>41</v>
      </c>
      <c r="E37" t="s">
        <v>16</v>
      </c>
      <c r="F37" s="4">
        <v>0</v>
      </c>
      <c r="G37" s="4">
        <v>41</v>
      </c>
      <c r="H37">
        <f>B37/D37</f>
        <v>2.4390243902439024</v>
      </c>
      <c r="I37">
        <f>B36</f>
        <v>20</v>
      </c>
      <c r="J37">
        <f>H37/SQRT(I37)</f>
        <v>0.54538243353653404</v>
      </c>
      <c r="K37">
        <f>(1/J37)^2</f>
        <v>3.3620000000000005</v>
      </c>
      <c r="V37">
        <f>B36</f>
        <v>20</v>
      </c>
      <c r="W37">
        <f>H37/(V37)^0.25</f>
        <v>1.153343425613629</v>
      </c>
    </row>
    <row r="38" spans="1:23" x14ac:dyDescent="0.25">
      <c r="B38" s="4">
        <v>400</v>
      </c>
      <c r="D38">
        <f t="shared" si="25"/>
        <v>165</v>
      </c>
      <c r="F38" s="4">
        <v>2</v>
      </c>
      <c r="G38" s="4">
        <v>45</v>
      </c>
      <c r="H38">
        <f t="shared" ref="H38:H40" si="26">B38/D38</f>
        <v>2.4242424242424243</v>
      </c>
      <c r="I38">
        <f>I37</f>
        <v>20</v>
      </c>
      <c r="J38">
        <f>H38/SQRT(I38)</f>
        <v>0.54207708545449451</v>
      </c>
      <c r="K38">
        <f t="shared" ref="K38:K40" si="27">(1/J38)^2</f>
        <v>3.4031249999999993</v>
      </c>
      <c r="V38">
        <f>V37</f>
        <v>20</v>
      </c>
      <c r="W38">
        <f>H38/(V38)^0.25</f>
        <v>1.1463534654583949</v>
      </c>
    </row>
    <row r="39" spans="1:23" x14ac:dyDescent="0.25">
      <c r="B39" s="4">
        <v>800</v>
      </c>
      <c r="D39">
        <f t="shared" si="25"/>
        <v>334</v>
      </c>
      <c r="F39" s="4">
        <v>5</v>
      </c>
      <c r="G39" s="4">
        <v>34</v>
      </c>
      <c r="H39">
        <f t="shared" si="26"/>
        <v>2.3952095808383231</v>
      </c>
      <c r="I39">
        <f t="shared" ref="I39:I40" si="28">I38</f>
        <v>20</v>
      </c>
      <c r="J39">
        <f>H39/SQRT(I39)</f>
        <v>0.53558514431132676</v>
      </c>
      <c r="K39">
        <f t="shared" si="27"/>
        <v>3.4861250000000013</v>
      </c>
      <c r="V39">
        <f t="shared" ref="V39:V40" si="29">V38</f>
        <v>20</v>
      </c>
      <c r="W39">
        <f>H39/(V39)^0.25</f>
        <v>1.1326246814409291</v>
      </c>
    </row>
    <row r="40" spans="1:23" x14ac:dyDescent="0.25">
      <c r="B40" s="4">
        <v>1000</v>
      </c>
      <c r="D40">
        <f t="shared" si="25"/>
        <v>414</v>
      </c>
      <c r="F40" s="4">
        <v>6</v>
      </c>
      <c r="G40" s="4">
        <v>54</v>
      </c>
      <c r="H40">
        <f t="shared" si="26"/>
        <v>2.4154589371980677</v>
      </c>
      <c r="I40">
        <f t="shared" si="28"/>
        <v>20</v>
      </c>
      <c r="J40">
        <f>H40/SQRT(I40)</f>
        <v>0.54011303804342747</v>
      </c>
      <c r="K40">
        <f t="shared" si="27"/>
        <v>3.4279199999999994</v>
      </c>
      <c r="L40" s="4">
        <v>1000</v>
      </c>
      <c r="M40">
        <v>3600</v>
      </c>
      <c r="N40">
        <f>L40/M40</f>
        <v>0.27777777777777779</v>
      </c>
      <c r="P40">
        <f>K40*N40^2</f>
        <v>0.26450000000000001</v>
      </c>
      <c r="V40">
        <f t="shared" si="29"/>
        <v>20</v>
      </c>
      <c r="W40">
        <f>H40/(V40)^0.25</f>
        <v>1.1422000108734007</v>
      </c>
    </row>
    <row r="42" spans="1:23" x14ac:dyDescent="0.25">
      <c r="A42" t="s">
        <v>24</v>
      </c>
      <c r="B42" s="4">
        <v>40</v>
      </c>
      <c r="C42" t="s">
        <v>17</v>
      </c>
      <c r="F42" s="4"/>
      <c r="G42" s="4"/>
      <c r="J42" t="s">
        <v>18</v>
      </c>
      <c r="K42" t="s">
        <v>25</v>
      </c>
      <c r="W42" t="s">
        <v>18</v>
      </c>
    </row>
    <row r="43" spans="1:23" x14ac:dyDescent="0.25">
      <c r="B43" s="4">
        <v>200</v>
      </c>
      <c r="C43" t="s">
        <v>15</v>
      </c>
      <c r="D43">
        <f t="shared" ref="D43:D46" si="30">F43*60+G43</f>
        <v>52</v>
      </c>
      <c r="E43" t="s">
        <v>16</v>
      </c>
      <c r="F43" s="4"/>
      <c r="G43" s="4">
        <v>52</v>
      </c>
      <c r="H43">
        <f>B43/D43</f>
        <v>3.8461538461538463</v>
      </c>
      <c r="I43">
        <f>B42</f>
        <v>40</v>
      </c>
      <c r="J43">
        <f>H43/SQRT(I43)</f>
        <v>0.60813031926314987</v>
      </c>
      <c r="K43">
        <f>(1/J43)^2</f>
        <v>2.7040000000000002</v>
      </c>
      <c r="V43">
        <f>B42</f>
        <v>40</v>
      </c>
      <c r="W43">
        <f>H43/(V43)^0.25</f>
        <v>1.529366786090482</v>
      </c>
    </row>
    <row r="44" spans="1:23" x14ac:dyDescent="0.25">
      <c r="B44" s="4">
        <v>500</v>
      </c>
      <c r="D44">
        <f t="shared" si="30"/>
        <v>126</v>
      </c>
      <c r="F44" s="4">
        <v>2</v>
      </c>
      <c r="G44" s="4">
        <v>6</v>
      </c>
      <c r="H44">
        <f t="shared" ref="H44:H46" si="31">B44/D44</f>
        <v>3.9682539682539684</v>
      </c>
      <c r="I44">
        <f>I43</f>
        <v>40</v>
      </c>
      <c r="J44">
        <f>H44/SQRT(I44)</f>
        <v>0.62743604368420225</v>
      </c>
      <c r="K44">
        <f t="shared" ref="K44:K46" si="32">(1/J44)^2</f>
        <v>2.5401600000000002</v>
      </c>
      <c r="V44">
        <f>V43</f>
        <v>40</v>
      </c>
      <c r="W44">
        <f>H44/(V44)^0.25</f>
        <v>1.5779181126330371</v>
      </c>
    </row>
    <row r="45" spans="1:23" x14ac:dyDescent="0.25">
      <c r="B45" s="4">
        <v>800</v>
      </c>
      <c r="D45">
        <f t="shared" si="30"/>
        <v>0</v>
      </c>
      <c r="F45" s="4"/>
      <c r="G45" s="4"/>
      <c r="H45" t="e">
        <f t="shared" si="31"/>
        <v>#DIV/0!</v>
      </c>
      <c r="I45">
        <f t="shared" ref="I45:I46" si="33">I44</f>
        <v>40</v>
      </c>
      <c r="J45" t="e">
        <f>H45/SQRT(I45)</f>
        <v>#DIV/0!</v>
      </c>
      <c r="K45" t="e">
        <f t="shared" si="32"/>
        <v>#DIV/0!</v>
      </c>
      <c r="V45">
        <f t="shared" ref="V45:V46" si="34">V44</f>
        <v>40</v>
      </c>
      <c r="W45" t="e">
        <f>H45/(V45)^0.25</f>
        <v>#DIV/0!</v>
      </c>
    </row>
    <row r="46" spans="1:23" x14ac:dyDescent="0.25">
      <c r="B46" s="4">
        <v>1000</v>
      </c>
      <c r="D46">
        <f t="shared" si="30"/>
        <v>254</v>
      </c>
      <c r="F46" s="4">
        <v>4</v>
      </c>
      <c r="G46" s="4">
        <v>14</v>
      </c>
      <c r="H46">
        <f t="shared" si="31"/>
        <v>3.9370078740157481</v>
      </c>
      <c r="I46">
        <f t="shared" si="33"/>
        <v>40</v>
      </c>
      <c r="J46">
        <f>H46/SQRT(I46)</f>
        <v>0.62249560239535029</v>
      </c>
      <c r="K46">
        <f t="shared" si="32"/>
        <v>2.5806399999999998</v>
      </c>
      <c r="V46">
        <f t="shared" si="34"/>
        <v>40</v>
      </c>
      <c r="W46">
        <f>H46/(V46)^0.25</f>
        <v>1.5654935605650604</v>
      </c>
    </row>
    <row r="49" spans="1:23" x14ac:dyDescent="0.25">
      <c r="A49" t="s">
        <v>43</v>
      </c>
      <c r="B49" s="4">
        <v>20</v>
      </c>
      <c r="C49" t="s">
        <v>17</v>
      </c>
      <c r="F49" s="4"/>
      <c r="G49" s="4"/>
      <c r="J49" t="s">
        <v>18</v>
      </c>
      <c r="K49" t="s">
        <v>27</v>
      </c>
      <c r="L49" t="s">
        <v>26</v>
      </c>
      <c r="M49" t="s">
        <v>25</v>
      </c>
      <c r="N49" t="s">
        <v>28</v>
      </c>
      <c r="O49" t="s">
        <v>46</v>
      </c>
      <c r="P49" t="s">
        <v>29</v>
      </c>
      <c r="Q49" t="s">
        <v>30</v>
      </c>
      <c r="R49" t="s">
        <v>3</v>
      </c>
      <c r="S49" t="s">
        <v>32</v>
      </c>
      <c r="T49" t="s">
        <v>31</v>
      </c>
      <c r="W49" t="s">
        <v>18</v>
      </c>
    </row>
    <row r="50" spans="1:23" x14ac:dyDescent="0.25">
      <c r="B50" s="4">
        <v>250</v>
      </c>
      <c r="C50" t="s">
        <v>15</v>
      </c>
      <c r="D50">
        <f>6*60</f>
        <v>360</v>
      </c>
      <c r="E50" t="s">
        <v>16</v>
      </c>
      <c r="F50" s="4">
        <v>1</v>
      </c>
      <c r="G50" s="4">
        <v>15</v>
      </c>
      <c r="H50">
        <f>B50/D50</f>
        <v>0.69444444444444442</v>
      </c>
      <c r="I50">
        <f>B49</f>
        <v>20</v>
      </c>
      <c r="J50">
        <f>H50/SQRT(I50)</f>
        <v>0.15528249843748537</v>
      </c>
      <c r="K50">
        <f>(1/J50)^2</f>
        <v>41.472000000000008</v>
      </c>
      <c r="L50" s="4">
        <v>0.3</v>
      </c>
      <c r="M50">
        <f>K50-L50</f>
        <v>41.172000000000011</v>
      </c>
      <c r="N50">
        <f>M50*1</f>
        <v>41.172000000000011</v>
      </c>
      <c r="O50">
        <f>1/SQRT(N50)</f>
        <v>0.15584720500128738</v>
      </c>
      <c r="P50">
        <f>N50+L50</f>
        <v>41.472000000000008</v>
      </c>
      <c r="Q50">
        <f>1/SQRT(P50)</f>
        <v>0.15528249843748537</v>
      </c>
      <c r="R50">
        <f>Q50*SQRT(I50)</f>
        <v>0.69444444444444442</v>
      </c>
      <c r="S50">
        <f>B50/R50</f>
        <v>360</v>
      </c>
      <c r="T50">
        <f>S50/60</f>
        <v>6</v>
      </c>
      <c r="V50">
        <f>B49</f>
        <v>20</v>
      </c>
      <c r="W50">
        <f>H50/(V50)^0.25</f>
        <v>0.32838250312610273</v>
      </c>
    </row>
    <row r="51" spans="1:23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P51" s="5"/>
    </row>
    <row r="52" spans="1:23" x14ac:dyDescent="0.25">
      <c r="A52" t="s">
        <v>43</v>
      </c>
      <c r="B52" s="4">
        <v>40</v>
      </c>
      <c r="C52" t="s">
        <v>17</v>
      </c>
      <c r="F52" s="4"/>
      <c r="G52" s="4"/>
      <c r="J52" t="s">
        <v>18</v>
      </c>
      <c r="K52" t="s">
        <v>27</v>
      </c>
      <c r="L52" t="s">
        <v>26</v>
      </c>
      <c r="M52" t="s">
        <v>25</v>
      </c>
      <c r="N52" t="s">
        <v>28</v>
      </c>
      <c r="O52" t="s">
        <v>30</v>
      </c>
      <c r="P52" t="s">
        <v>29</v>
      </c>
      <c r="Q52" t="s">
        <v>30</v>
      </c>
      <c r="R52" t="s">
        <v>3</v>
      </c>
      <c r="S52" t="s">
        <v>32</v>
      </c>
      <c r="T52" t="s">
        <v>31</v>
      </c>
      <c r="W52" t="s">
        <v>18</v>
      </c>
    </row>
    <row r="53" spans="1:23" x14ac:dyDescent="0.25">
      <c r="B53" s="4">
        <v>250</v>
      </c>
      <c r="C53" t="s">
        <v>15</v>
      </c>
      <c r="D53">
        <f>4.5*60</f>
        <v>270</v>
      </c>
      <c r="E53" t="s">
        <v>16</v>
      </c>
      <c r="F53" s="4">
        <v>1</v>
      </c>
      <c r="G53" s="4">
        <v>15</v>
      </c>
      <c r="H53">
        <f>B53/D53</f>
        <v>0.92592592592592593</v>
      </c>
      <c r="I53">
        <f>B52</f>
        <v>40</v>
      </c>
      <c r="J53">
        <f>H53/SQRT(I53)</f>
        <v>0.14640174352631385</v>
      </c>
      <c r="K53">
        <f>(1/J53)^2</f>
        <v>46.655999999999999</v>
      </c>
      <c r="L53" s="4">
        <f>L50</f>
        <v>0.3</v>
      </c>
      <c r="M53">
        <f>K53-L53</f>
        <v>46.356000000000002</v>
      </c>
      <c r="N53">
        <f>M53*1</f>
        <v>46.356000000000002</v>
      </c>
      <c r="O53">
        <f>1/SQRT(N53)</f>
        <v>0.14687471026697058</v>
      </c>
      <c r="P53">
        <f>N53+L53</f>
        <v>46.655999999999999</v>
      </c>
      <c r="Q53">
        <f>1/SQRT(P53)</f>
        <v>0.14640174352631385</v>
      </c>
      <c r="R53">
        <f>Q53*SQRT(I53)</f>
        <v>0.92592592592592593</v>
      </c>
      <c r="S53">
        <f>B53/R53</f>
        <v>270</v>
      </c>
      <c r="T53">
        <f>S53/60</f>
        <v>4.5</v>
      </c>
      <c r="V53">
        <f>B52</f>
        <v>40</v>
      </c>
      <c r="W53">
        <f>H53/(V53)^0.25</f>
        <v>0.36818089294770862</v>
      </c>
    </row>
    <row r="54" spans="1:23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P54" s="5"/>
    </row>
    <row r="55" spans="1:23" x14ac:dyDescent="0.25">
      <c r="A55" t="s">
        <v>43</v>
      </c>
      <c r="B55" s="4">
        <v>60</v>
      </c>
      <c r="C55" t="s">
        <v>17</v>
      </c>
      <c r="F55" s="4"/>
      <c r="G55" s="4"/>
      <c r="J55" t="s">
        <v>18</v>
      </c>
      <c r="K55" t="s">
        <v>27</v>
      </c>
      <c r="L55" t="s">
        <v>26</v>
      </c>
      <c r="M55" t="s">
        <v>25</v>
      </c>
      <c r="N55" t="s">
        <v>28</v>
      </c>
      <c r="O55" t="s">
        <v>30</v>
      </c>
      <c r="P55" t="s">
        <v>29</v>
      </c>
      <c r="Q55" t="s">
        <v>30</v>
      </c>
      <c r="R55" t="s">
        <v>3</v>
      </c>
      <c r="S55" t="s">
        <v>32</v>
      </c>
      <c r="T55" t="s">
        <v>31</v>
      </c>
      <c r="W55" t="s">
        <v>18</v>
      </c>
    </row>
    <row r="56" spans="1:23" x14ac:dyDescent="0.25">
      <c r="B56" s="4">
        <v>250</v>
      </c>
      <c r="C56" t="s">
        <v>15</v>
      </c>
      <c r="D56">
        <f>3*60+40</f>
        <v>220</v>
      </c>
      <c r="E56" t="s">
        <v>16</v>
      </c>
      <c r="F56" s="4">
        <v>1</v>
      </c>
      <c r="G56" s="4">
        <v>15</v>
      </c>
      <c r="H56">
        <f>B56/D56</f>
        <v>1.1363636363636365</v>
      </c>
      <c r="I56">
        <f>B55</f>
        <v>60</v>
      </c>
      <c r="J56">
        <f>H56/SQRT(I56)</f>
        <v>0.14670391462906882</v>
      </c>
      <c r="K56">
        <f>(1/J56)^2</f>
        <v>46.463999999999999</v>
      </c>
      <c r="L56" s="4">
        <f>L53</f>
        <v>0.3</v>
      </c>
      <c r="M56">
        <f>K56-L56</f>
        <v>46.164000000000001</v>
      </c>
      <c r="N56">
        <f>M56*1</f>
        <v>46.164000000000001</v>
      </c>
      <c r="O56">
        <f>1/SQRT(N56)</f>
        <v>0.14717982554832715</v>
      </c>
      <c r="P56">
        <f>N56+L56</f>
        <v>46.463999999999999</v>
      </c>
      <c r="Q56">
        <f>1/SQRT(P56)</f>
        <v>0.14670391462906882</v>
      </c>
      <c r="R56">
        <f>Q56*SQRT(I56)</f>
        <v>1.1363636363636365</v>
      </c>
      <c r="S56">
        <f>B56/R56</f>
        <v>219.99999999999997</v>
      </c>
      <c r="T56">
        <f>S56/60</f>
        <v>3.6666666666666661</v>
      </c>
      <c r="V56">
        <f>B55</f>
        <v>60</v>
      </c>
      <c r="W56">
        <f>H56/(V56)^0.25</f>
        <v>0.40830012723077758</v>
      </c>
    </row>
    <row r="57" spans="1:23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P57" s="5"/>
    </row>
    <row r="58" spans="1:23" x14ac:dyDescent="0.25">
      <c r="A58" t="s">
        <v>44</v>
      </c>
      <c r="B58" s="4">
        <v>20</v>
      </c>
      <c r="C58" t="s">
        <v>17</v>
      </c>
      <c r="F58" s="4"/>
      <c r="G58" s="4"/>
      <c r="J58" t="s">
        <v>18</v>
      </c>
      <c r="K58" t="s">
        <v>27</v>
      </c>
      <c r="L58" t="s">
        <v>26</v>
      </c>
      <c r="M58" t="s">
        <v>25</v>
      </c>
      <c r="N58" t="s">
        <v>28</v>
      </c>
      <c r="O58" t="s">
        <v>30</v>
      </c>
      <c r="P58" t="s">
        <v>29</v>
      </c>
      <c r="Q58" t="s">
        <v>30</v>
      </c>
      <c r="R58" t="s">
        <v>3</v>
      </c>
      <c r="S58" t="s">
        <v>32</v>
      </c>
      <c r="T58" t="s">
        <v>31</v>
      </c>
      <c r="W58" t="s">
        <v>18</v>
      </c>
    </row>
    <row r="59" spans="1:23" x14ac:dyDescent="0.25">
      <c r="B59" s="4">
        <v>300</v>
      </c>
      <c r="C59" t="s">
        <v>15</v>
      </c>
      <c r="D59">
        <v>68</v>
      </c>
      <c r="E59" t="s">
        <v>16</v>
      </c>
      <c r="F59" s="4">
        <v>1</v>
      </c>
      <c r="G59" s="4">
        <v>15</v>
      </c>
      <c r="H59">
        <f>B59/D59</f>
        <v>4.4117647058823533</v>
      </c>
      <c r="I59">
        <f>B58</f>
        <v>20</v>
      </c>
      <c r="J59">
        <f>H59/SQRT(I59)</f>
        <v>0.98650057830873072</v>
      </c>
      <c r="K59">
        <f>(1/J59)^2</f>
        <v>1.0275555555555558</v>
      </c>
      <c r="L59" s="4">
        <f>L56</f>
        <v>0.3</v>
      </c>
      <c r="M59">
        <f>K59-L59</f>
        <v>0.72755555555555573</v>
      </c>
      <c r="N59">
        <f>M59*60</f>
        <v>43.653333333333343</v>
      </c>
      <c r="O59">
        <f>1/SQRT(N59)</f>
        <v>0.15135309079789061</v>
      </c>
      <c r="P59">
        <f>N59+L59</f>
        <v>43.95333333333334</v>
      </c>
      <c r="Q59">
        <f>1/SQRT(P59)</f>
        <v>0.1508356821285507</v>
      </c>
      <c r="R59">
        <f>Q59*SQRT(I59)</f>
        <v>0.67455767734397909</v>
      </c>
      <c r="S59">
        <f>B59/R59</f>
        <v>444.73587667288552</v>
      </c>
      <c r="T59">
        <f>S59/60</f>
        <v>7.4122646112147583</v>
      </c>
      <c r="V59">
        <f>B58</f>
        <v>20</v>
      </c>
      <c r="W59">
        <f>H59/(V59)^0.25</f>
        <v>2.0861947257422999</v>
      </c>
    </row>
    <row r="61" spans="1:23" x14ac:dyDescent="0.25">
      <c r="A61" t="s">
        <v>45</v>
      </c>
      <c r="B61" s="4">
        <v>20</v>
      </c>
      <c r="C61" t="s">
        <v>17</v>
      </c>
      <c r="F61" s="4"/>
      <c r="G61" s="4"/>
      <c r="J61" t="s">
        <v>18</v>
      </c>
      <c r="K61" t="s">
        <v>27</v>
      </c>
      <c r="L61" t="s">
        <v>26</v>
      </c>
      <c r="M61" t="s">
        <v>25</v>
      </c>
      <c r="N61" t="s">
        <v>28</v>
      </c>
      <c r="O61" t="s">
        <v>30</v>
      </c>
      <c r="P61" t="s">
        <v>29</v>
      </c>
      <c r="Q61" t="s">
        <v>30</v>
      </c>
      <c r="R61" t="s">
        <v>3</v>
      </c>
      <c r="S61" t="s">
        <v>32</v>
      </c>
      <c r="T61" t="s">
        <v>31</v>
      </c>
      <c r="W61" t="s">
        <v>18</v>
      </c>
    </row>
    <row r="62" spans="1:23" x14ac:dyDescent="0.25">
      <c r="B62" s="4">
        <v>250</v>
      </c>
      <c r="C62" t="s">
        <v>15</v>
      </c>
      <c r="D62">
        <f>4*60+15</f>
        <v>255</v>
      </c>
      <c r="E62" t="s">
        <v>16</v>
      </c>
      <c r="F62" s="4">
        <v>1</v>
      </c>
      <c r="G62" s="4">
        <v>15</v>
      </c>
      <c r="H62">
        <f>B62/D62</f>
        <v>0.98039215686274506</v>
      </c>
      <c r="I62">
        <f>B61</f>
        <v>20</v>
      </c>
      <c r="J62">
        <f>H62/SQRT(I62)</f>
        <v>0.21922235073527349</v>
      </c>
      <c r="K62">
        <f>(1/J62)^2</f>
        <v>20.807999999999996</v>
      </c>
      <c r="L62" s="4">
        <f>L59</f>
        <v>0.3</v>
      </c>
      <c r="M62">
        <f>K62-L62</f>
        <v>20.507999999999996</v>
      </c>
      <c r="N62">
        <f>M62*2</f>
        <v>41.015999999999991</v>
      </c>
      <c r="O62">
        <f>1/SQRT(N62)</f>
        <v>0.15614329787546372</v>
      </c>
      <c r="P62">
        <f>N62+L62</f>
        <v>41.315999999999988</v>
      </c>
      <c r="Q62">
        <f>1/SQRT(P62)</f>
        <v>0.15557537827401893</v>
      </c>
      <c r="R62">
        <f>Q62*SQRT(I62)</f>
        <v>0.69575424289190047</v>
      </c>
      <c r="S62">
        <f>B62/R62</f>
        <v>359.32227874152193</v>
      </c>
      <c r="T62">
        <f>S62/60</f>
        <v>5.9887046456920325</v>
      </c>
      <c r="V62">
        <f>B61</f>
        <v>20</v>
      </c>
      <c r="W62">
        <f>H62/(V62)^0.25</f>
        <v>0.46359882794273322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90"/>
  <sheetViews>
    <sheetView topLeftCell="A43" zoomScale="97" zoomScaleNormal="97" workbookViewId="0">
      <selection activeCell="O50" sqref="O50"/>
    </sheetView>
  </sheetViews>
  <sheetFormatPr defaultRowHeight="15" x14ac:dyDescent="0.25"/>
  <cols>
    <col min="4" max="4" width="12.42578125" bestFit="1" customWidth="1"/>
    <col min="5" max="5" width="12.42578125" customWidth="1"/>
    <col min="7" max="7" width="12.42578125" bestFit="1" customWidth="1"/>
    <col min="10" max="10" width="1.85546875" customWidth="1"/>
    <col min="16" max="16" width="9.140625" customWidth="1"/>
  </cols>
  <sheetData>
    <row r="2" spans="1:41" x14ac:dyDescent="0.25">
      <c r="G2">
        <v>0.33</v>
      </c>
    </row>
    <row r="3" spans="1:41" x14ac:dyDescent="0.25">
      <c r="G3">
        <v>0.02</v>
      </c>
    </row>
    <row r="4" spans="1:41" x14ac:dyDescent="0.25">
      <c r="G4">
        <f>EXP(1)</f>
        <v>2.7182818284590451</v>
      </c>
    </row>
    <row r="5" spans="1:41" x14ac:dyDescent="0.25">
      <c r="A5" t="s">
        <v>41</v>
      </c>
      <c r="B5" t="s">
        <v>42</v>
      </c>
      <c r="F5" t="s">
        <v>17</v>
      </c>
      <c r="G5">
        <v>-2.5000000000000001E-3</v>
      </c>
      <c r="H5" t="s">
        <v>34</v>
      </c>
      <c r="I5" t="s">
        <v>35</v>
      </c>
      <c r="K5" t="s">
        <v>36</v>
      </c>
      <c r="L5" t="s">
        <v>27</v>
      </c>
      <c r="M5" t="s">
        <v>37</v>
      </c>
      <c r="N5" t="s">
        <v>38</v>
      </c>
      <c r="O5" t="s">
        <v>39</v>
      </c>
      <c r="P5" t="s">
        <v>40</v>
      </c>
      <c r="Q5" t="s">
        <v>3</v>
      </c>
      <c r="R5" t="s">
        <v>11</v>
      </c>
      <c r="T5" t="s">
        <v>12</v>
      </c>
      <c r="W5" t="s">
        <v>3</v>
      </c>
      <c r="X5" t="s">
        <v>11</v>
      </c>
      <c r="AA5" t="s">
        <v>3</v>
      </c>
      <c r="AB5" t="s">
        <v>11</v>
      </c>
      <c r="AE5" t="s">
        <v>3</v>
      </c>
      <c r="AF5" t="s">
        <v>11</v>
      </c>
      <c r="AI5" t="s">
        <v>3</v>
      </c>
      <c r="AJ5" t="s">
        <v>11</v>
      </c>
      <c r="AM5" t="s">
        <v>3</v>
      </c>
      <c r="AN5" t="s">
        <v>11</v>
      </c>
    </row>
    <row r="6" spans="1:41" x14ac:dyDescent="0.25">
      <c r="B6" t="s">
        <v>33</v>
      </c>
      <c r="G6">
        <f>G$2*G$4^(G$5*S6)+G$3</f>
        <v>0.35000000000000003</v>
      </c>
      <c r="H6">
        <v>0.3</v>
      </c>
      <c r="S6">
        <v>0</v>
      </c>
      <c r="T6">
        <v>0</v>
      </c>
      <c r="Y6">
        <v>0</v>
      </c>
      <c r="AC6">
        <v>0</v>
      </c>
      <c r="AG6">
        <v>0</v>
      </c>
      <c r="AK6">
        <v>0</v>
      </c>
      <c r="AO6">
        <v>0</v>
      </c>
    </row>
    <row r="7" spans="1:41" x14ac:dyDescent="0.25">
      <c r="A7">
        <v>0</v>
      </c>
      <c r="B7" s="4">
        <v>1.3</v>
      </c>
      <c r="C7" s="4"/>
      <c r="F7" s="4">
        <v>22</v>
      </c>
      <c r="G7">
        <f t="shared" ref="G7:G13" si="0">G$2*G$4^(G$5*S7)+G$3</f>
        <v>0.2383166667693119</v>
      </c>
      <c r="H7">
        <f>(B7+B8)/2/SQRT(F7)</f>
        <v>0.23452078799117149</v>
      </c>
      <c r="I7" s="4">
        <v>0.3</v>
      </c>
      <c r="K7">
        <f>1/H7^2</f>
        <v>18.18181818181818</v>
      </c>
      <c r="L7">
        <f>1/I7^2</f>
        <v>11.111111111111111</v>
      </c>
      <c r="M7">
        <f>K7+L7</f>
        <v>29.292929292929291</v>
      </c>
      <c r="N7">
        <f>1/SQRT(M7)</f>
        <v>0.18476452861543194</v>
      </c>
      <c r="O7" s="4">
        <v>20</v>
      </c>
      <c r="P7">
        <f>K7*Q7^2</f>
        <v>12.413793103448281</v>
      </c>
      <c r="Q7">
        <f>N7*SQRT(O7)</f>
        <v>0.82629209162962192</v>
      </c>
      <c r="R7">
        <f t="shared" ref="R7:R13" si="1">Q7*(A8-A7)</f>
        <v>165.2584183259244</v>
      </c>
      <c r="S7">
        <f>R7</f>
        <v>165.2584183259244</v>
      </c>
      <c r="T7">
        <f t="shared" ref="T7:T13" si="2">A8/60</f>
        <v>3.3333333333333335</v>
      </c>
      <c r="U7">
        <f t="shared" ref="U7:U13" si="3">A8</f>
        <v>200</v>
      </c>
      <c r="W7" s="4">
        <v>1.3</v>
      </c>
      <c r="X7">
        <f t="shared" ref="X7:X13" si="4">W7*(A8-A7)</f>
        <v>260</v>
      </c>
      <c r="Y7">
        <f>X7</f>
        <v>260</v>
      </c>
      <c r="AA7" s="4">
        <v>0.69</v>
      </c>
      <c r="AB7">
        <f>AA7*(A8-A7)</f>
        <v>138</v>
      </c>
      <c r="AC7">
        <f>AB7</f>
        <v>138</v>
      </c>
      <c r="AE7">
        <f>H7*SQRT(O7)</f>
        <v>1.0488088481701516</v>
      </c>
      <c r="AF7">
        <f t="shared" ref="AF7:AF13" si="5">AE7*(A8-A7)</f>
        <v>209.76176963403032</v>
      </c>
      <c r="AG7">
        <f>AF7</f>
        <v>209.76176963403032</v>
      </c>
      <c r="AI7" s="4">
        <v>1.3</v>
      </c>
      <c r="AJ7">
        <f t="shared" ref="AJ7:AJ13" si="6">AI7*(A8-A7)</f>
        <v>260</v>
      </c>
      <c r="AK7">
        <f>AJ7</f>
        <v>260</v>
      </c>
      <c r="AM7">
        <f>P7*SQRT(W7)</f>
        <v>14.153901828816892</v>
      </c>
      <c r="AN7">
        <f t="shared" ref="AN7:AN13" si="7">AM7*(A8-A7)</f>
        <v>2830.7803657633785</v>
      </c>
      <c r="AO7">
        <f>AN7</f>
        <v>2830.7803657633785</v>
      </c>
    </row>
    <row r="8" spans="1:41" x14ac:dyDescent="0.25">
      <c r="A8">
        <v>200</v>
      </c>
      <c r="B8" s="4">
        <v>0.9</v>
      </c>
      <c r="C8" s="4"/>
      <c r="F8">
        <f>F7</f>
        <v>22</v>
      </c>
      <c r="G8">
        <f t="shared" si="0"/>
        <v>0.15600009054325858</v>
      </c>
      <c r="H8">
        <f>(B8+B9)/2/SQRT(F8)</f>
        <v>0.15990053726670783</v>
      </c>
      <c r="I8">
        <f>I7</f>
        <v>0.3</v>
      </c>
      <c r="K8">
        <f>1/H8^2</f>
        <v>39.111111111111107</v>
      </c>
      <c r="L8">
        <f t="shared" ref="L8:L10" si="8">1/I8^2</f>
        <v>11.111111111111111</v>
      </c>
      <c r="M8">
        <f t="shared" ref="M8:M10" si="9">K8+L8</f>
        <v>50.222222222222214</v>
      </c>
      <c r="N8">
        <f t="shared" ref="N8:N10" si="10">1/SQRT(M8)</f>
        <v>0.1411081302575396</v>
      </c>
      <c r="O8">
        <f>O7</f>
        <v>20</v>
      </c>
      <c r="P8">
        <f>K8*Q8^2</f>
        <v>15.575221238938056</v>
      </c>
      <c r="Q8">
        <f>N8*SQRT(O8)</f>
        <v>0.63105474286750696</v>
      </c>
      <c r="R8">
        <f>Q8*(A9-A8)</f>
        <v>189.31642286025209</v>
      </c>
      <c r="S8">
        <f>S7+R8</f>
        <v>354.57484118617651</v>
      </c>
      <c r="T8">
        <f t="shared" si="2"/>
        <v>8.3333333333333339</v>
      </c>
      <c r="U8">
        <f t="shared" si="3"/>
        <v>500</v>
      </c>
      <c r="W8">
        <f>W7</f>
        <v>1.3</v>
      </c>
      <c r="X8">
        <f t="shared" si="4"/>
        <v>390</v>
      </c>
      <c r="Y8">
        <f>Y7+X8</f>
        <v>650</v>
      </c>
      <c r="AA8">
        <f>AA7</f>
        <v>0.69</v>
      </c>
      <c r="AB8">
        <f t="shared" ref="AB8:AB13" si="11">AA8*(A9-A8)</f>
        <v>206.99999999999997</v>
      </c>
      <c r="AC8">
        <f>AC7+AB8</f>
        <v>345</v>
      </c>
      <c r="AE8">
        <f t="shared" ref="AE8:AE13" si="12">H8*SQRT(O8)</f>
        <v>0.71509694193419426</v>
      </c>
      <c r="AF8">
        <f t="shared" si="5"/>
        <v>214.52908258025829</v>
      </c>
      <c r="AG8">
        <f>AG7+AF8</f>
        <v>424.29085221428863</v>
      </c>
      <c r="AI8">
        <f>AI7</f>
        <v>1.3</v>
      </c>
      <c r="AJ8">
        <f t="shared" si="6"/>
        <v>390</v>
      </c>
      <c r="AK8">
        <f>AK7+AJ8</f>
        <v>650</v>
      </c>
      <c r="AM8">
        <f t="shared" ref="AM8:AM13" si="13">P8*SQRT(W8)</f>
        <v>17.758484497119323</v>
      </c>
      <c r="AN8">
        <f t="shared" si="7"/>
        <v>5327.5453491357966</v>
      </c>
      <c r="AO8">
        <f>AO7+AN8</f>
        <v>8158.3257148991752</v>
      </c>
    </row>
    <row r="9" spans="1:41" x14ac:dyDescent="0.25">
      <c r="A9">
        <v>500</v>
      </c>
      <c r="B9" s="4">
        <v>0.6</v>
      </c>
      <c r="C9" s="4"/>
      <c r="F9">
        <f>F8</f>
        <v>22</v>
      </c>
      <c r="G9">
        <f t="shared" si="0"/>
        <v>0.10678562438956711</v>
      </c>
      <c r="H9">
        <f>(B9+B10)/2/SQRT(F9)</f>
        <v>0.10660035817780521</v>
      </c>
      <c r="I9">
        <f t="shared" ref="I9:I13" si="14">I8</f>
        <v>0.3</v>
      </c>
      <c r="K9">
        <f>1/H9^2</f>
        <v>88.000000000000014</v>
      </c>
      <c r="L9">
        <f t="shared" si="8"/>
        <v>11.111111111111111</v>
      </c>
      <c r="M9">
        <f t="shared" si="9"/>
        <v>99.111111111111128</v>
      </c>
      <c r="N9">
        <f>1/SQRT(M9)</f>
        <v>0.10044742952736375</v>
      </c>
      <c r="O9">
        <f t="shared" ref="O9:O13" si="15">O8</f>
        <v>20</v>
      </c>
      <c r="P9">
        <f t="shared" ref="P9:P10" si="16">K9*Q9^2</f>
        <v>17.757847533632287</v>
      </c>
      <c r="Q9">
        <f t="shared" ref="Q9:Q10" si="17">N9*SQRT(O9)</f>
        <v>0.44921456117660985</v>
      </c>
      <c r="R9">
        <f t="shared" si="1"/>
        <v>179.68582447064395</v>
      </c>
      <c r="S9">
        <f t="shared" ref="S9:S13" si="18">S8+R9</f>
        <v>534.26066565682049</v>
      </c>
      <c r="T9">
        <f t="shared" si="2"/>
        <v>15</v>
      </c>
      <c r="U9">
        <f t="shared" si="3"/>
        <v>900</v>
      </c>
      <c r="W9">
        <f t="shared" ref="W9:W13" si="19">W8</f>
        <v>1.3</v>
      </c>
      <c r="X9">
        <f t="shared" si="4"/>
        <v>520</v>
      </c>
      <c r="Y9">
        <f t="shared" ref="Y9:Y13" si="20">Y8+X9</f>
        <v>1170</v>
      </c>
      <c r="AA9">
        <f t="shared" ref="AA9:AA13" si="21">AA8</f>
        <v>0.69</v>
      </c>
      <c r="AB9">
        <f t="shared" si="11"/>
        <v>276</v>
      </c>
      <c r="AC9">
        <f t="shared" ref="AC9:AC13" si="22">AC8+AB9</f>
        <v>621</v>
      </c>
      <c r="AE9">
        <f t="shared" si="12"/>
        <v>0.47673129462279612</v>
      </c>
      <c r="AF9">
        <f t="shared" si="5"/>
        <v>190.69251784911845</v>
      </c>
      <c r="AG9">
        <f t="shared" ref="AG9:AG13" si="23">AG8+AF9</f>
        <v>614.98337006340705</v>
      </c>
      <c r="AI9">
        <f t="shared" ref="AI9:AI13" si="24">AI8</f>
        <v>1.3</v>
      </c>
      <c r="AJ9">
        <f t="shared" si="6"/>
        <v>520</v>
      </c>
      <c r="AK9">
        <f t="shared" ref="AK9:AK13" si="25">AK8+AJ9</f>
        <v>1170</v>
      </c>
      <c r="AM9">
        <f t="shared" si="13"/>
        <v>20.247061360504873</v>
      </c>
      <c r="AN9">
        <f t="shared" si="7"/>
        <v>8098.8245442019488</v>
      </c>
      <c r="AO9">
        <f t="shared" ref="AO9:AO13" si="26">AO8+AN9</f>
        <v>16257.150259101123</v>
      </c>
    </row>
    <row r="10" spans="1:41" x14ac:dyDescent="0.25">
      <c r="A10">
        <v>900</v>
      </c>
      <c r="B10" s="4">
        <v>0.4</v>
      </c>
      <c r="C10" s="4"/>
      <c r="F10">
        <f t="shared" ref="F10:F13" si="27">F9</f>
        <v>22</v>
      </c>
      <c r="G10">
        <f t="shared" si="0"/>
        <v>6.7445781471011323E-2</v>
      </c>
      <c r="H10">
        <f t="shared" ref="H10:H13" si="28">(B10+B11)/2/SQRT(F10)</f>
        <v>6.9290232815573394E-2</v>
      </c>
      <c r="I10">
        <f t="shared" si="14"/>
        <v>0.3</v>
      </c>
      <c r="K10">
        <f t="shared" ref="K10" si="29">1/H10^2</f>
        <v>208.28402366863904</v>
      </c>
      <c r="L10">
        <f t="shared" si="8"/>
        <v>11.111111111111111</v>
      </c>
      <c r="M10">
        <f t="shared" si="9"/>
        <v>219.39513477975015</v>
      </c>
      <c r="N10">
        <f t="shared" si="10"/>
        <v>6.7512859628098415E-2</v>
      </c>
      <c r="O10">
        <f t="shared" si="15"/>
        <v>20</v>
      </c>
      <c r="P10">
        <f t="shared" si="16"/>
        <v>18.987114174408152</v>
      </c>
      <c r="Q10">
        <f t="shared" si="17"/>
        <v>0.30192668696765845</v>
      </c>
      <c r="R10">
        <f t="shared" si="1"/>
        <v>241.54134957412677</v>
      </c>
      <c r="S10">
        <f t="shared" si="18"/>
        <v>775.80201523094729</v>
      </c>
      <c r="T10">
        <f t="shared" si="2"/>
        <v>28.333333333333332</v>
      </c>
      <c r="U10">
        <f t="shared" si="3"/>
        <v>1700</v>
      </c>
      <c r="W10">
        <f t="shared" si="19"/>
        <v>1.3</v>
      </c>
      <c r="X10">
        <f t="shared" si="4"/>
        <v>1040</v>
      </c>
      <c r="Y10">
        <f t="shared" si="20"/>
        <v>2210</v>
      </c>
      <c r="AA10">
        <f t="shared" si="21"/>
        <v>0.69</v>
      </c>
      <c r="AB10">
        <f t="shared" si="11"/>
        <v>552</v>
      </c>
      <c r="AC10">
        <f t="shared" si="22"/>
        <v>1173</v>
      </c>
      <c r="AE10">
        <f t="shared" si="12"/>
        <v>0.30987534150481755</v>
      </c>
      <c r="AF10">
        <f t="shared" si="5"/>
        <v>247.90027320385403</v>
      </c>
      <c r="AG10">
        <f t="shared" si="23"/>
        <v>862.88364326726105</v>
      </c>
      <c r="AI10">
        <f t="shared" si="24"/>
        <v>1.3</v>
      </c>
      <c r="AJ10">
        <f t="shared" si="6"/>
        <v>1040</v>
      </c>
      <c r="AK10">
        <f t="shared" si="25"/>
        <v>2210</v>
      </c>
      <c r="AM10">
        <f t="shared" si="13"/>
        <v>21.648640975211684</v>
      </c>
      <c r="AN10">
        <f t="shared" si="7"/>
        <v>17318.912780169347</v>
      </c>
      <c r="AO10">
        <f t="shared" si="26"/>
        <v>33576.06303927047</v>
      </c>
    </row>
    <row r="11" spans="1:41" x14ac:dyDescent="0.25">
      <c r="A11">
        <v>1700</v>
      </c>
      <c r="B11" s="4">
        <v>0.25</v>
      </c>
      <c r="C11" s="4"/>
      <c r="F11">
        <f t="shared" si="27"/>
        <v>22</v>
      </c>
      <c r="G11">
        <f>G$2*G$4^(G$5*S11)+G$3</f>
        <v>3.9352298757488739E-2</v>
      </c>
      <c r="H11">
        <f t="shared" si="28"/>
        <v>4.2640143271122088E-2</v>
      </c>
      <c r="I11">
        <f t="shared" si="14"/>
        <v>0.3</v>
      </c>
      <c r="K11">
        <f>1/H11^2</f>
        <v>549.99999999999989</v>
      </c>
      <c r="L11">
        <f t="shared" ref="L11:L12" si="30">1/I11^2</f>
        <v>11.111111111111111</v>
      </c>
      <c r="M11">
        <f t="shared" ref="M11:M12" si="31">K11+L11</f>
        <v>561.11111111111097</v>
      </c>
      <c r="N11">
        <f t="shared" ref="N11" si="32">1/SQRT(M11)</f>
        <v>4.2215852683817515E-2</v>
      </c>
      <c r="O11">
        <f t="shared" si="15"/>
        <v>20</v>
      </c>
      <c r="P11">
        <f t="shared" ref="P11:P12" si="33">K11*Q11^2</f>
        <v>19.603960396039607</v>
      </c>
      <c r="Q11">
        <f t="shared" ref="Q11:Q12" si="34">N11*SQRT(O11)</f>
        <v>0.1887950326582658</v>
      </c>
      <c r="R11">
        <f t="shared" si="1"/>
        <v>358.71056205070505</v>
      </c>
      <c r="S11">
        <f t="shared" si="18"/>
        <v>1134.5125772816523</v>
      </c>
      <c r="T11">
        <f t="shared" si="2"/>
        <v>60</v>
      </c>
      <c r="U11">
        <f t="shared" si="3"/>
        <v>3600</v>
      </c>
      <c r="W11">
        <f t="shared" si="19"/>
        <v>1.3</v>
      </c>
      <c r="X11">
        <f t="shared" si="4"/>
        <v>2470</v>
      </c>
      <c r="Y11">
        <f t="shared" si="20"/>
        <v>4680</v>
      </c>
      <c r="AA11">
        <f t="shared" si="21"/>
        <v>0.69</v>
      </c>
      <c r="AB11">
        <f t="shared" si="11"/>
        <v>1311</v>
      </c>
      <c r="AC11">
        <f t="shared" si="22"/>
        <v>2484</v>
      </c>
      <c r="AE11">
        <f t="shared" si="12"/>
        <v>0.19069251784911848</v>
      </c>
      <c r="AF11">
        <f t="shared" si="5"/>
        <v>362.31578391332511</v>
      </c>
      <c r="AG11">
        <f t="shared" si="23"/>
        <v>1225.1994271805861</v>
      </c>
      <c r="AI11">
        <f t="shared" si="24"/>
        <v>1.3</v>
      </c>
      <c r="AJ11">
        <f t="shared" si="6"/>
        <v>2470</v>
      </c>
      <c r="AK11">
        <f t="shared" si="25"/>
        <v>4680</v>
      </c>
      <c r="AM11">
        <f t="shared" si="13"/>
        <v>22.351953878181124</v>
      </c>
      <c r="AN11">
        <f t="shared" si="7"/>
        <v>42468.712368544133</v>
      </c>
      <c r="AO11">
        <f t="shared" si="26"/>
        <v>76044.775407814595</v>
      </c>
    </row>
    <row r="12" spans="1:41" x14ac:dyDescent="0.25">
      <c r="A12">
        <v>3600</v>
      </c>
      <c r="B12" s="4">
        <v>0.15</v>
      </c>
      <c r="C12" s="4"/>
      <c r="F12">
        <f t="shared" si="27"/>
        <v>22</v>
      </c>
      <c r="G12">
        <f t="shared" si="0"/>
        <v>2.6108304109789406E-2</v>
      </c>
      <c r="H12">
        <f>(B12+B13)/2/SQRT(F12)</f>
        <v>2.878209670800741E-2</v>
      </c>
      <c r="I12">
        <f t="shared" si="14"/>
        <v>0.3</v>
      </c>
      <c r="K12">
        <f t="shared" ref="K12" si="35">1/H12^2</f>
        <v>1207.1330589849106</v>
      </c>
      <c r="L12">
        <f t="shared" si="30"/>
        <v>11.111111111111111</v>
      </c>
      <c r="M12">
        <f t="shared" si="31"/>
        <v>1218.2441700960217</v>
      </c>
      <c r="N12">
        <f>1/SQRT(M12)</f>
        <v>2.8650541137784744E-2</v>
      </c>
      <c r="O12">
        <f t="shared" si="15"/>
        <v>20</v>
      </c>
      <c r="P12">
        <f t="shared" si="33"/>
        <v>19.817588109447136</v>
      </c>
      <c r="Q12">
        <f t="shared" si="34"/>
        <v>0.12812911515248171</v>
      </c>
      <c r="R12">
        <f t="shared" si="1"/>
        <v>461.26481454893417</v>
      </c>
      <c r="S12">
        <f t="shared" si="18"/>
        <v>1595.7773918305866</v>
      </c>
      <c r="T12">
        <f t="shared" si="2"/>
        <v>120</v>
      </c>
      <c r="U12">
        <f t="shared" si="3"/>
        <v>7200</v>
      </c>
      <c r="W12">
        <f t="shared" si="19"/>
        <v>1.3</v>
      </c>
      <c r="X12">
        <f t="shared" si="4"/>
        <v>4680</v>
      </c>
      <c r="Y12">
        <f t="shared" si="20"/>
        <v>9360</v>
      </c>
      <c r="AA12">
        <f t="shared" si="21"/>
        <v>0.69</v>
      </c>
      <c r="AB12">
        <f t="shared" si="11"/>
        <v>2484</v>
      </c>
      <c r="AC12">
        <f t="shared" si="22"/>
        <v>4968</v>
      </c>
      <c r="AE12">
        <f t="shared" si="12"/>
        <v>0.12871744954815498</v>
      </c>
      <c r="AF12">
        <f t="shared" si="5"/>
        <v>463.38281837335791</v>
      </c>
      <c r="AG12">
        <f t="shared" si="23"/>
        <v>1688.5822455539439</v>
      </c>
      <c r="AI12">
        <f t="shared" si="24"/>
        <v>1.3</v>
      </c>
      <c r="AJ12">
        <f t="shared" si="6"/>
        <v>4680</v>
      </c>
      <c r="AK12">
        <f t="shared" si="25"/>
        <v>9360</v>
      </c>
      <c r="AM12">
        <f t="shared" si="13"/>
        <v>22.595526947128512</v>
      </c>
      <c r="AN12">
        <f t="shared" si="7"/>
        <v>81343.897009662644</v>
      </c>
      <c r="AO12">
        <f t="shared" si="26"/>
        <v>157388.67241747724</v>
      </c>
    </row>
    <row r="13" spans="1:41" x14ac:dyDescent="0.25">
      <c r="A13">
        <v>7200</v>
      </c>
      <c r="B13" s="4">
        <v>0.12</v>
      </c>
      <c r="C13" s="4"/>
      <c r="F13">
        <f t="shared" si="27"/>
        <v>22</v>
      </c>
      <c r="G13">
        <f t="shared" si="0"/>
        <v>2.4955635536615395E-2</v>
      </c>
      <c r="H13">
        <f t="shared" si="28"/>
        <v>2.3452078799117149E-2</v>
      </c>
      <c r="I13">
        <f t="shared" si="14"/>
        <v>0.3</v>
      </c>
      <c r="K13">
        <f t="shared" ref="K13" si="36">1/H13^2</f>
        <v>1818.181818181818</v>
      </c>
      <c r="L13">
        <f t="shared" ref="L13" si="37">1/I13^2</f>
        <v>11.111111111111111</v>
      </c>
      <c r="M13">
        <f t="shared" ref="M13" si="38">K13+L13</f>
        <v>1829.2929292929291</v>
      </c>
      <c r="N13">
        <f t="shared" ref="N13" si="39">1/SQRT(M13)</f>
        <v>2.3380746443426366E-2</v>
      </c>
      <c r="O13">
        <f t="shared" si="15"/>
        <v>20</v>
      </c>
      <c r="P13">
        <f t="shared" ref="P13" si="40">K13*Q13^2</f>
        <v>19.878520154610715</v>
      </c>
      <c r="Q13">
        <f t="shared" ref="Q13" si="41">N13*SQRT(O13)</f>
        <v>0.10456187682437559</v>
      </c>
      <c r="R13">
        <f t="shared" si="1"/>
        <v>83.64950145950047</v>
      </c>
      <c r="S13">
        <f t="shared" si="18"/>
        <v>1679.426893290087</v>
      </c>
      <c r="T13">
        <f t="shared" si="2"/>
        <v>133.33333333333334</v>
      </c>
      <c r="U13">
        <f t="shared" si="3"/>
        <v>8000</v>
      </c>
      <c r="W13">
        <f t="shared" si="19"/>
        <v>1.3</v>
      </c>
      <c r="X13">
        <f t="shared" si="4"/>
        <v>1040</v>
      </c>
      <c r="Y13">
        <f t="shared" si="20"/>
        <v>10400</v>
      </c>
      <c r="AA13">
        <f t="shared" si="21"/>
        <v>0.69</v>
      </c>
      <c r="AB13">
        <f t="shared" si="11"/>
        <v>552</v>
      </c>
      <c r="AC13">
        <f t="shared" si="22"/>
        <v>5520</v>
      </c>
      <c r="AE13">
        <f t="shared" si="12"/>
        <v>0.10488088481701516</v>
      </c>
      <c r="AF13">
        <f t="shared" si="5"/>
        <v>83.904707853612123</v>
      </c>
      <c r="AG13">
        <f t="shared" si="23"/>
        <v>1772.486953407556</v>
      </c>
      <c r="AI13">
        <f t="shared" si="24"/>
        <v>1.3</v>
      </c>
      <c r="AJ13">
        <f t="shared" si="6"/>
        <v>1040</v>
      </c>
      <c r="AK13">
        <f t="shared" si="25"/>
        <v>10400</v>
      </c>
      <c r="AM13">
        <f t="shared" si="13"/>
        <v>22.665000167625056</v>
      </c>
      <c r="AN13">
        <f t="shared" si="7"/>
        <v>18132.000134100046</v>
      </c>
      <c r="AO13">
        <f t="shared" si="26"/>
        <v>175520.67255157727</v>
      </c>
    </row>
    <row r="14" spans="1:41" x14ac:dyDescent="0.25">
      <c r="A14">
        <v>8000</v>
      </c>
      <c r="B14" s="4">
        <v>0.1</v>
      </c>
      <c r="C14" s="4"/>
    </row>
    <row r="16" spans="1:41" x14ac:dyDescent="0.25">
      <c r="H16" t="s">
        <v>34</v>
      </c>
      <c r="I16" t="s">
        <v>35</v>
      </c>
      <c r="K16" t="s">
        <v>36</v>
      </c>
      <c r="L16" t="s">
        <v>27</v>
      </c>
      <c r="M16" t="s">
        <v>37</v>
      </c>
      <c r="N16" t="s">
        <v>38</v>
      </c>
      <c r="O16" t="s">
        <v>39</v>
      </c>
      <c r="P16" t="s">
        <v>40</v>
      </c>
      <c r="Q16" t="s">
        <v>3</v>
      </c>
      <c r="R16" t="s">
        <v>11</v>
      </c>
      <c r="T16" t="s">
        <v>12</v>
      </c>
      <c r="W16" t="s">
        <v>3</v>
      </c>
      <c r="X16" t="s">
        <v>11</v>
      </c>
      <c r="AA16" t="s">
        <v>3</v>
      </c>
      <c r="AB16" t="s">
        <v>11</v>
      </c>
    </row>
    <row r="17" spans="1:35" x14ac:dyDescent="0.25">
      <c r="B17" s="4" t="s">
        <v>48</v>
      </c>
      <c r="C17" s="4" t="s">
        <v>49</v>
      </c>
      <c r="D17" s="4">
        <v>1.3</v>
      </c>
      <c r="E17" s="4">
        <v>-2.0999999999999999E-3</v>
      </c>
      <c r="S17">
        <v>0</v>
      </c>
      <c r="T17">
        <v>0</v>
      </c>
      <c r="Y17">
        <v>0</v>
      </c>
      <c r="AC17">
        <v>0</v>
      </c>
    </row>
    <row r="18" spans="1:35" x14ac:dyDescent="0.25">
      <c r="A18">
        <v>0</v>
      </c>
      <c r="B18" s="4">
        <v>1.3</v>
      </c>
      <c r="C18" s="4">
        <f>D18*EXP(E18*S17)</f>
        <v>1.3</v>
      </c>
      <c r="D18" s="4">
        <f t="shared" ref="D18:E25" si="42">D17</f>
        <v>1.3</v>
      </c>
      <c r="E18">
        <f t="shared" si="42"/>
        <v>-2.0999999999999999E-3</v>
      </c>
      <c r="F18" s="4">
        <v>22</v>
      </c>
      <c r="G18" t="s">
        <v>17</v>
      </c>
      <c r="H18">
        <f>(B18+B19)/2/SQRT(F18)</f>
        <v>0.23452078799117149</v>
      </c>
      <c r="I18" s="4">
        <v>0.3</v>
      </c>
      <c r="K18">
        <f>1/H18^2</f>
        <v>18.18181818181818</v>
      </c>
      <c r="L18">
        <f>1/I18^2</f>
        <v>11.111111111111111</v>
      </c>
      <c r="M18">
        <f>K18+L18</f>
        <v>29.292929292929291</v>
      </c>
      <c r="N18">
        <f>1/SQRT(M18)</f>
        <v>0.18476452861543194</v>
      </c>
      <c r="O18" s="4">
        <v>20</v>
      </c>
      <c r="P18">
        <f>K18*Q18^2</f>
        <v>12.413793103448281</v>
      </c>
      <c r="Q18">
        <f>N18*SQRT(O18)</f>
        <v>0.82629209162962192</v>
      </c>
      <c r="R18">
        <f>Q18*(A19-A18)</f>
        <v>165.2584183259244</v>
      </c>
      <c r="S18">
        <f>R18</f>
        <v>165.2584183259244</v>
      </c>
      <c r="T18">
        <f>A19/60</f>
        <v>3.3333333333333335</v>
      </c>
      <c r="U18">
        <f t="shared" ref="U18:U24" si="43">A19</f>
        <v>200</v>
      </c>
      <c r="W18" s="4">
        <v>1.3</v>
      </c>
      <c r="X18">
        <f t="shared" ref="X18:X24" si="44">W18*(A19-A18)</f>
        <v>260</v>
      </c>
      <c r="Y18">
        <f>X18</f>
        <v>260</v>
      </c>
      <c r="AA18" s="4">
        <v>0.69</v>
      </c>
      <c r="AB18">
        <f>AA18*(A19-A18)</f>
        <v>138</v>
      </c>
      <c r="AC18">
        <f>AB18</f>
        <v>138</v>
      </c>
      <c r="AI18" s="4"/>
    </row>
    <row r="19" spans="1:35" x14ac:dyDescent="0.25">
      <c r="A19">
        <v>200</v>
      </c>
      <c r="B19" s="4">
        <v>0.9</v>
      </c>
      <c r="C19" s="4">
        <f t="shared" ref="C19:C20" si="45">D19*EXP(E19*S18)</f>
        <v>0.91880771257761429</v>
      </c>
      <c r="D19" s="4">
        <f t="shared" si="42"/>
        <v>1.3</v>
      </c>
      <c r="E19">
        <f t="shared" si="42"/>
        <v>-2.0999999999999999E-3</v>
      </c>
      <c r="F19">
        <f>F18</f>
        <v>22</v>
      </c>
      <c r="H19">
        <f t="shared" ref="H19:H24" si="46">(B19+B20)/2/SQRT(F19)</f>
        <v>0.15990053726670783</v>
      </c>
      <c r="I19">
        <f>I18</f>
        <v>0.3</v>
      </c>
      <c r="K19">
        <f t="shared" ref="K19:K24" si="47">1/H19^2</f>
        <v>39.111111111111107</v>
      </c>
      <c r="L19">
        <f t="shared" ref="L19:L24" si="48">1/I19^2</f>
        <v>11.111111111111111</v>
      </c>
      <c r="M19">
        <f t="shared" ref="M19:M24" si="49">K19+L19</f>
        <v>50.222222222222214</v>
      </c>
      <c r="N19">
        <f t="shared" ref="N19:N22" si="50">1/SQRT(M19)</f>
        <v>0.1411081302575396</v>
      </c>
      <c r="O19">
        <f>O18</f>
        <v>20</v>
      </c>
      <c r="P19">
        <f t="shared" ref="P19:P24" si="51">K19*Q19^2</f>
        <v>15.575221238938056</v>
      </c>
      <c r="Q19">
        <f t="shared" ref="Q19:Q24" si="52">N19*SQRT(O19)</f>
        <v>0.63105474286750696</v>
      </c>
      <c r="R19">
        <f>Q19*(A20-A19)</f>
        <v>189.31642286025209</v>
      </c>
      <c r="S19">
        <f>S18+R19</f>
        <v>354.57484118617651</v>
      </c>
      <c r="T19">
        <f t="shared" ref="T19:T24" si="53">A20/60</f>
        <v>8.3333333333333339</v>
      </c>
      <c r="U19">
        <f t="shared" si="43"/>
        <v>500</v>
      </c>
      <c r="W19">
        <f>W18</f>
        <v>1.3</v>
      </c>
      <c r="X19">
        <f t="shared" si="44"/>
        <v>390</v>
      </c>
      <c r="Y19">
        <f>Y18+X19</f>
        <v>650</v>
      </c>
      <c r="AA19">
        <f>AA18</f>
        <v>0.69</v>
      </c>
      <c r="AB19">
        <f t="shared" ref="AB19:AB24" si="54">AA19*(A20-A19)</f>
        <v>206.99999999999997</v>
      </c>
      <c r="AC19">
        <f>AC18+AB19</f>
        <v>345</v>
      </c>
    </row>
    <row r="20" spans="1:35" x14ac:dyDescent="0.25">
      <c r="A20">
        <v>500</v>
      </c>
      <c r="B20" s="4">
        <v>0.6</v>
      </c>
      <c r="C20" s="4">
        <f t="shared" si="45"/>
        <v>0.61739707655037701</v>
      </c>
      <c r="D20" s="4">
        <f t="shared" si="42"/>
        <v>1.3</v>
      </c>
      <c r="E20">
        <f t="shared" si="42"/>
        <v>-2.0999999999999999E-3</v>
      </c>
      <c r="F20">
        <f t="shared" ref="F20:F24" si="55">F19</f>
        <v>22</v>
      </c>
      <c r="H20">
        <f t="shared" si="46"/>
        <v>0.10660035817780521</v>
      </c>
      <c r="I20">
        <f t="shared" ref="I20:I24" si="56">I19</f>
        <v>0.3</v>
      </c>
      <c r="K20">
        <f t="shared" si="47"/>
        <v>88.000000000000014</v>
      </c>
      <c r="L20">
        <f t="shared" si="48"/>
        <v>11.111111111111111</v>
      </c>
      <c r="M20">
        <f t="shared" si="49"/>
        <v>99.111111111111128</v>
      </c>
      <c r="N20">
        <f t="shared" si="50"/>
        <v>0.10044742952736375</v>
      </c>
      <c r="O20">
        <f t="shared" ref="O20:O24" si="57">O19</f>
        <v>20</v>
      </c>
      <c r="P20">
        <f t="shared" si="51"/>
        <v>17.757847533632287</v>
      </c>
      <c r="Q20">
        <f t="shared" si="52"/>
        <v>0.44921456117660985</v>
      </c>
      <c r="R20">
        <f t="shared" ref="R20:R24" si="58">Q20*(A21-A20)</f>
        <v>179.68582447064395</v>
      </c>
      <c r="S20">
        <f t="shared" ref="S20:S24" si="59">S19+R20</f>
        <v>534.26066565682049</v>
      </c>
      <c r="T20">
        <f t="shared" si="53"/>
        <v>15</v>
      </c>
      <c r="U20">
        <f t="shared" si="43"/>
        <v>900</v>
      </c>
      <c r="W20">
        <f t="shared" ref="W20:W24" si="60">W19</f>
        <v>1.3</v>
      </c>
      <c r="X20">
        <f t="shared" si="44"/>
        <v>520</v>
      </c>
      <c r="Y20">
        <f t="shared" ref="Y20:Y24" si="61">Y19+X20</f>
        <v>1170</v>
      </c>
      <c r="AA20">
        <f t="shared" ref="AA20:AA24" si="62">AA19</f>
        <v>0.69</v>
      </c>
      <c r="AB20">
        <f t="shared" si="54"/>
        <v>276</v>
      </c>
      <c r="AC20">
        <f t="shared" ref="AC20:AC24" si="63">AC19+AB20</f>
        <v>621</v>
      </c>
    </row>
    <row r="21" spans="1:35" x14ac:dyDescent="0.25">
      <c r="A21">
        <v>900</v>
      </c>
      <c r="B21" s="4">
        <v>0.4</v>
      </c>
      <c r="C21" s="4">
        <f>D21*EXP(E21*S20)</f>
        <v>0.42333852122443416</v>
      </c>
      <c r="D21" s="4">
        <f t="shared" si="42"/>
        <v>1.3</v>
      </c>
      <c r="E21">
        <f t="shared" si="42"/>
        <v>-2.0999999999999999E-3</v>
      </c>
      <c r="F21">
        <f t="shared" si="55"/>
        <v>22</v>
      </c>
      <c r="H21">
        <f t="shared" si="46"/>
        <v>6.9290232815573394E-2</v>
      </c>
      <c r="I21">
        <f t="shared" si="56"/>
        <v>0.3</v>
      </c>
      <c r="K21">
        <f t="shared" si="47"/>
        <v>208.28402366863904</v>
      </c>
      <c r="L21">
        <f t="shared" si="48"/>
        <v>11.111111111111111</v>
      </c>
      <c r="M21">
        <f t="shared" si="49"/>
        <v>219.39513477975015</v>
      </c>
      <c r="N21">
        <f t="shared" si="50"/>
        <v>6.7512859628098415E-2</v>
      </c>
      <c r="O21">
        <f t="shared" si="57"/>
        <v>20</v>
      </c>
      <c r="P21">
        <f t="shared" si="51"/>
        <v>18.987114174408152</v>
      </c>
      <c r="Q21">
        <f t="shared" si="52"/>
        <v>0.30192668696765845</v>
      </c>
      <c r="R21">
        <f t="shared" si="58"/>
        <v>241.54134957412677</v>
      </c>
      <c r="S21">
        <f t="shared" si="59"/>
        <v>775.80201523094729</v>
      </c>
      <c r="T21">
        <f t="shared" si="53"/>
        <v>28.333333333333332</v>
      </c>
      <c r="U21">
        <f t="shared" si="43"/>
        <v>1700</v>
      </c>
      <c r="W21">
        <f t="shared" si="60"/>
        <v>1.3</v>
      </c>
      <c r="X21">
        <f t="shared" si="44"/>
        <v>1040</v>
      </c>
      <c r="Y21">
        <f t="shared" si="61"/>
        <v>2210</v>
      </c>
      <c r="AA21">
        <f t="shared" si="62"/>
        <v>0.69</v>
      </c>
      <c r="AB21">
        <f t="shared" si="54"/>
        <v>552</v>
      </c>
      <c r="AC21">
        <f t="shared" si="63"/>
        <v>1173</v>
      </c>
      <c r="AF21" t="s">
        <v>47</v>
      </c>
    </row>
    <row r="22" spans="1:35" x14ac:dyDescent="0.25">
      <c r="A22">
        <v>1700</v>
      </c>
      <c r="B22" s="4">
        <v>0.25</v>
      </c>
      <c r="C22" s="4">
        <f t="shared" ref="C22:C25" si="64">D22*EXP(E22*S21)</f>
        <v>0.25491631414309457</v>
      </c>
      <c r="D22" s="4">
        <f t="shared" si="42"/>
        <v>1.3</v>
      </c>
      <c r="E22">
        <f t="shared" si="42"/>
        <v>-2.0999999999999999E-3</v>
      </c>
      <c r="F22">
        <f t="shared" si="55"/>
        <v>22</v>
      </c>
      <c r="H22">
        <f t="shared" si="46"/>
        <v>4.2640143271122088E-2</v>
      </c>
      <c r="I22">
        <f t="shared" si="56"/>
        <v>0.3</v>
      </c>
      <c r="K22">
        <f t="shared" si="47"/>
        <v>549.99999999999989</v>
      </c>
      <c r="L22">
        <f t="shared" si="48"/>
        <v>11.111111111111111</v>
      </c>
      <c r="M22">
        <f t="shared" si="49"/>
        <v>561.11111111111097</v>
      </c>
      <c r="N22">
        <f t="shared" si="50"/>
        <v>4.2215852683817515E-2</v>
      </c>
      <c r="O22">
        <f t="shared" si="57"/>
        <v>20</v>
      </c>
      <c r="P22">
        <f t="shared" si="51"/>
        <v>19.603960396039607</v>
      </c>
      <c r="Q22">
        <f t="shared" si="52"/>
        <v>0.1887950326582658</v>
      </c>
      <c r="R22">
        <f t="shared" si="58"/>
        <v>358.71056205070505</v>
      </c>
      <c r="S22">
        <f t="shared" si="59"/>
        <v>1134.5125772816523</v>
      </c>
      <c r="T22">
        <f t="shared" si="53"/>
        <v>60</v>
      </c>
      <c r="U22">
        <f t="shared" si="43"/>
        <v>3600</v>
      </c>
      <c r="W22">
        <f t="shared" si="60"/>
        <v>1.3</v>
      </c>
      <c r="X22">
        <f t="shared" si="44"/>
        <v>2470</v>
      </c>
      <c r="Y22">
        <f t="shared" si="61"/>
        <v>4680</v>
      </c>
      <c r="AA22">
        <f t="shared" si="62"/>
        <v>0.69</v>
      </c>
      <c r="AB22">
        <f t="shared" si="54"/>
        <v>1311</v>
      </c>
      <c r="AC22">
        <f t="shared" si="63"/>
        <v>2484</v>
      </c>
    </row>
    <row r="23" spans="1:35" x14ac:dyDescent="0.25">
      <c r="A23">
        <v>3600</v>
      </c>
      <c r="B23" s="4">
        <v>0.15</v>
      </c>
      <c r="C23" s="4">
        <f t="shared" si="64"/>
        <v>0.12001816798030934</v>
      </c>
      <c r="D23" s="4">
        <f t="shared" si="42"/>
        <v>1.3</v>
      </c>
      <c r="E23">
        <f t="shared" si="42"/>
        <v>-2.0999999999999999E-3</v>
      </c>
      <c r="F23">
        <f t="shared" si="55"/>
        <v>22</v>
      </c>
      <c r="H23">
        <f t="shared" si="46"/>
        <v>2.878209670800741E-2</v>
      </c>
      <c r="I23">
        <f t="shared" si="56"/>
        <v>0.3</v>
      </c>
      <c r="K23">
        <f t="shared" si="47"/>
        <v>1207.1330589849106</v>
      </c>
      <c r="L23">
        <f t="shared" si="48"/>
        <v>11.111111111111111</v>
      </c>
      <c r="M23">
        <f t="shared" si="49"/>
        <v>1218.2441700960217</v>
      </c>
      <c r="N23">
        <f>1/SQRT(M23)</f>
        <v>2.8650541137784744E-2</v>
      </c>
      <c r="O23">
        <f t="shared" si="57"/>
        <v>20</v>
      </c>
      <c r="P23">
        <f t="shared" si="51"/>
        <v>19.817588109447136</v>
      </c>
      <c r="Q23">
        <f t="shared" si="52"/>
        <v>0.12812911515248171</v>
      </c>
      <c r="R23">
        <f t="shared" si="58"/>
        <v>461.26481454893417</v>
      </c>
      <c r="S23">
        <f t="shared" si="59"/>
        <v>1595.7773918305866</v>
      </c>
      <c r="T23">
        <f t="shared" si="53"/>
        <v>120</v>
      </c>
      <c r="U23">
        <f t="shared" si="43"/>
        <v>7200</v>
      </c>
      <c r="W23">
        <f t="shared" si="60"/>
        <v>1.3</v>
      </c>
      <c r="X23">
        <f t="shared" si="44"/>
        <v>4680</v>
      </c>
      <c r="Y23">
        <f t="shared" si="61"/>
        <v>9360</v>
      </c>
      <c r="AA23">
        <f t="shared" si="62"/>
        <v>0.69</v>
      </c>
      <c r="AB23">
        <f t="shared" si="54"/>
        <v>2484</v>
      </c>
      <c r="AC23">
        <f t="shared" si="63"/>
        <v>4968</v>
      </c>
    </row>
    <row r="24" spans="1:35" x14ac:dyDescent="0.25">
      <c r="A24">
        <v>7200</v>
      </c>
      <c r="B24" s="4">
        <v>0.12</v>
      </c>
      <c r="C24" s="4">
        <f t="shared" si="64"/>
        <v>4.5558035587474517E-2</v>
      </c>
      <c r="D24" s="4">
        <f t="shared" si="42"/>
        <v>1.3</v>
      </c>
      <c r="E24">
        <f t="shared" si="42"/>
        <v>-2.0999999999999999E-3</v>
      </c>
      <c r="F24">
        <f t="shared" si="55"/>
        <v>22</v>
      </c>
      <c r="H24">
        <f t="shared" si="46"/>
        <v>2.3452078799117149E-2</v>
      </c>
      <c r="I24">
        <f t="shared" si="56"/>
        <v>0.3</v>
      </c>
      <c r="K24">
        <f t="shared" si="47"/>
        <v>1818.181818181818</v>
      </c>
      <c r="L24">
        <f t="shared" si="48"/>
        <v>11.111111111111111</v>
      </c>
      <c r="M24">
        <f t="shared" si="49"/>
        <v>1829.2929292929291</v>
      </c>
      <c r="N24">
        <f t="shared" ref="N24" si="65">1/SQRT(M24)</f>
        <v>2.3380746443426366E-2</v>
      </c>
      <c r="O24">
        <f t="shared" si="57"/>
        <v>20</v>
      </c>
      <c r="P24">
        <f t="shared" si="51"/>
        <v>19.878520154610715</v>
      </c>
      <c r="Q24">
        <f t="shared" si="52"/>
        <v>0.10456187682437559</v>
      </c>
      <c r="R24">
        <f t="shared" si="58"/>
        <v>83.64950145950047</v>
      </c>
      <c r="S24">
        <f t="shared" si="59"/>
        <v>1679.426893290087</v>
      </c>
      <c r="T24">
        <f t="shared" si="53"/>
        <v>133.33333333333334</v>
      </c>
      <c r="U24">
        <f t="shared" si="43"/>
        <v>8000</v>
      </c>
      <c r="W24">
        <f t="shared" si="60"/>
        <v>1.3</v>
      </c>
      <c r="X24">
        <f t="shared" si="44"/>
        <v>1040</v>
      </c>
      <c r="Y24">
        <f t="shared" si="61"/>
        <v>10400</v>
      </c>
      <c r="AA24">
        <f t="shared" si="62"/>
        <v>0.69</v>
      </c>
      <c r="AB24">
        <f t="shared" si="54"/>
        <v>552</v>
      </c>
      <c r="AC24">
        <f t="shared" si="63"/>
        <v>5520</v>
      </c>
    </row>
    <row r="25" spans="1:35" x14ac:dyDescent="0.25">
      <c r="A25">
        <v>8000</v>
      </c>
      <c r="B25" s="4">
        <v>0.1</v>
      </c>
      <c r="C25" s="4">
        <f t="shared" si="64"/>
        <v>3.8218629024585789E-2</v>
      </c>
      <c r="D25" s="4">
        <f t="shared" si="42"/>
        <v>1.3</v>
      </c>
      <c r="E25">
        <f t="shared" si="42"/>
        <v>-2.0999999999999999E-3</v>
      </c>
    </row>
    <row r="26" spans="1:35" x14ac:dyDescent="0.25">
      <c r="C26" s="4"/>
      <c r="D26" s="4"/>
    </row>
    <row r="27" spans="1:35" x14ac:dyDescent="0.25">
      <c r="H27" t="s">
        <v>34</v>
      </c>
      <c r="I27" t="s">
        <v>35</v>
      </c>
      <c r="K27" t="s">
        <v>36</v>
      </c>
      <c r="L27" t="s">
        <v>27</v>
      </c>
      <c r="M27" t="s">
        <v>37</v>
      </c>
      <c r="N27" t="s">
        <v>38</v>
      </c>
      <c r="O27" t="s">
        <v>39</v>
      </c>
      <c r="P27" t="s">
        <v>40</v>
      </c>
      <c r="Q27" t="s">
        <v>3</v>
      </c>
      <c r="R27" t="s">
        <v>11</v>
      </c>
      <c r="T27" t="s">
        <v>12</v>
      </c>
      <c r="W27" t="s">
        <v>3</v>
      </c>
      <c r="X27" t="s">
        <v>11</v>
      </c>
    </row>
    <row r="28" spans="1:35" x14ac:dyDescent="0.25">
      <c r="B28" s="4">
        <v>1.3</v>
      </c>
      <c r="C28" s="4">
        <v>0.69</v>
      </c>
      <c r="D28" s="4">
        <v>0.69</v>
      </c>
      <c r="E28" s="4">
        <v>-2.0999999999999999E-3</v>
      </c>
      <c r="S28">
        <v>0</v>
      </c>
      <c r="T28">
        <v>0</v>
      </c>
      <c r="Y28">
        <v>0</v>
      </c>
    </row>
    <row r="29" spans="1:35" x14ac:dyDescent="0.25">
      <c r="A29">
        <v>0</v>
      </c>
      <c r="B29" s="4">
        <v>1.2987006497833875</v>
      </c>
      <c r="C29" s="4">
        <f>D29*EXP(E29*S28)</f>
        <v>0.69</v>
      </c>
      <c r="D29" s="4">
        <f t="shared" ref="D29:D30" si="66">D28</f>
        <v>0.69</v>
      </c>
      <c r="E29">
        <f t="shared" ref="E29:E30" si="67">E28</f>
        <v>-2.0999999999999999E-3</v>
      </c>
      <c r="F29" s="4">
        <v>22</v>
      </c>
      <c r="G29" t="s">
        <v>17</v>
      </c>
      <c r="H29">
        <f t="shared" ref="H29:H35" si="68">(B29+B30)/2/SQRT(F29)</f>
        <v>0.25491974187733357</v>
      </c>
      <c r="I29" s="4">
        <v>0.3</v>
      </c>
      <c r="K29">
        <f>1/H29^2</f>
        <v>15.388385586715593</v>
      </c>
      <c r="L29">
        <f>1/I29^2</f>
        <v>11.111111111111111</v>
      </c>
      <c r="M29">
        <f>K29+L29</f>
        <v>26.499496697826704</v>
      </c>
      <c r="N29">
        <f>1/SQRT(M29)</f>
        <v>0.19425901721578831</v>
      </c>
      <c r="O29" s="4">
        <v>20</v>
      </c>
      <c r="P29">
        <f>K29*Q29^2</f>
        <v>11.614096495634678</v>
      </c>
      <c r="Q29">
        <f>N29*SQRT(O29)</f>
        <v>0.86875273547360921</v>
      </c>
      <c r="R29">
        <f>Q29*(A30-A29)</f>
        <v>173.75054709472184</v>
      </c>
      <c r="S29">
        <f>R29</f>
        <v>173.75054709472184</v>
      </c>
      <c r="T29">
        <f>A30/60</f>
        <v>3.3333333333333335</v>
      </c>
      <c r="U29">
        <f>A30</f>
        <v>200</v>
      </c>
      <c r="V29">
        <v>0.91</v>
      </c>
      <c r="W29" s="4">
        <v>1.3</v>
      </c>
      <c r="X29">
        <f t="shared" ref="X29:X34" si="69">W29*(A30-A29)</f>
        <v>260</v>
      </c>
      <c r="Y29">
        <f>X29</f>
        <v>260</v>
      </c>
      <c r="AA29" s="4"/>
      <c r="AI29" s="4"/>
    </row>
    <row r="30" spans="1:35" x14ac:dyDescent="0.25">
      <c r="A30">
        <v>200</v>
      </c>
      <c r="B30" s="4">
        <v>1.0926584997997446</v>
      </c>
      <c r="C30" s="4">
        <f t="shared" ref="C30:C36" si="70">D30*EXP(E30*S29)</f>
        <v>0.47905501692314756</v>
      </c>
      <c r="D30" s="4">
        <f t="shared" si="66"/>
        <v>0.69</v>
      </c>
      <c r="E30">
        <f t="shared" si="67"/>
        <v>-2.0999999999999999E-3</v>
      </c>
      <c r="F30">
        <f>F29</f>
        <v>22</v>
      </c>
      <c r="H30">
        <f t="shared" si="68"/>
        <v>0.20901533473621631</v>
      </c>
      <c r="I30">
        <f>I29</f>
        <v>0.3</v>
      </c>
      <c r="K30">
        <f t="shared" ref="K30" si="71">1/H30^2</f>
        <v>22.889889706314165</v>
      </c>
      <c r="L30">
        <f t="shared" ref="L30" si="72">1/I30^2</f>
        <v>11.111111111111111</v>
      </c>
      <c r="M30">
        <f t="shared" ref="M30" si="73">K30+L30</f>
        <v>34.001000817425279</v>
      </c>
      <c r="N30">
        <f t="shared" ref="N30" si="74">1/SQRT(M30)</f>
        <v>0.17149606109863724</v>
      </c>
      <c r="O30">
        <f>O29</f>
        <v>20</v>
      </c>
      <c r="P30">
        <f t="shared" ref="P30" si="75">K30*Q30^2</f>
        <v>13.46424467281167</v>
      </c>
      <c r="Q30">
        <f t="shared" ref="Q30" si="76">N30*SQRT(O30)</f>
        <v>0.76695370098002036</v>
      </c>
      <c r="R30">
        <f>Q30*(A31-A30)</f>
        <v>230.08611029400612</v>
      </c>
      <c r="S30">
        <f>S29+R30</f>
        <v>403.83665738872799</v>
      </c>
      <c r="T30">
        <f>A31/60</f>
        <v>8.3333333333333339</v>
      </c>
      <c r="U30">
        <f>A31</f>
        <v>500</v>
      </c>
      <c r="W30">
        <f>W29</f>
        <v>1.3</v>
      </c>
      <c r="X30">
        <f t="shared" si="69"/>
        <v>390</v>
      </c>
      <c r="Y30">
        <f>Y29+X30</f>
        <v>650</v>
      </c>
    </row>
    <row r="31" spans="1:35" x14ac:dyDescent="0.25">
      <c r="A31">
        <v>500</v>
      </c>
      <c r="B31" s="4">
        <v>0.86807914038329237</v>
      </c>
      <c r="C31" s="4">
        <f t="shared" si="70"/>
        <v>0.29548988823062949</v>
      </c>
      <c r="D31" s="4">
        <f t="shared" ref="D31:D36" si="77">D30</f>
        <v>0.69</v>
      </c>
      <c r="E31">
        <f t="shared" ref="E31:E36" si="78">E30</f>
        <v>-2.0999999999999999E-3</v>
      </c>
      <c r="F31">
        <f t="shared" ref="F31:F36" si="79">F30</f>
        <v>22</v>
      </c>
      <c r="H31">
        <f t="shared" si="68"/>
        <v>0.16406735738856171</v>
      </c>
      <c r="I31">
        <f t="shared" ref="I31:I36" si="80">I30</f>
        <v>0.3</v>
      </c>
      <c r="K31">
        <f t="shared" ref="K31:K36" si="81">1/H31^2</f>
        <v>37.149727625578215</v>
      </c>
      <c r="L31">
        <f t="shared" ref="L31:L36" si="82">1/I31^2</f>
        <v>11.111111111111111</v>
      </c>
      <c r="M31">
        <f t="shared" ref="M31:M36" si="83">K31+L31</f>
        <v>48.260838736689323</v>
      </c>
      <c r="N31">
        <f t="shared" ref="N31:N36" si="84">1/SQRT(M31)</f>
        <v>0.14394698314624133</v>
      </c>
      <c r="O31">
        <f t="shared" ref="O31:O36" si="85">O30</f>
        <v>20</v>
      </c>
      <c r="P31">
        <f t="shared" ref="P31:P36" si="86">K31*Q31^2</f>
        <v>15.395392454021273</v>
      </c>
      <c r="Q31">
        <f t="shared" ref="Q31:Q36" si="87">N31*SQRT(O31)</f>
        <v>0.64375047894202431</v>
      </c>
      <c r="R31">
        <f t="shared" ref="R31:R36" si="88">Q31*(A32-A31)</f>
        <v>257.5001915768097</v>
      </c>
      <c r="S31">
        <f t="shared" ref="S31:S36" si="89">S30+R31</f>
        <v>661.33684896553768</v>
      </c>
      <c r="T31">
        <f t="shared" ref="T31:T36" si="90">A32/60</f>
        <v>15</v>
      </c>
      <c r="U31">
        <f t="shared" ref="U31:U36" si="91">A32</f>
        <v>900</v>
      </c>
      <c r="W31">
        <f t="shared" ref="W31:W37" si="92">W30</f>
        <v>1.3</v>
      </c>
      <c r="X31">
        <f t="shared" si="69"/>
        <v>520</v>
      </c>
      <c r="Y31">
        <f t="shared" ref="Y31:Y35" si="93">Y30+X31</f>
        <v>1170</v>
      </c>
    </row>
    <row r="32" spans="1:35" x14ac:dyDescent="0.25">
      <c r="A32">
        <v>900</v>
      </c>
      <c r="B32" s="4">
        <v>0.67100909715249346</v>
      </c>
      <c r="C32" s="4">
        <f>D32*EXP(E32*S31)</f>
        <v>0.17206704799216316</v>
      </c>
      <c r="D32" s="4">
        <f t="shared" si="77"/>
        <v>0.69</v>
      </c>
      <c r="E32">
        <f t="shared" si="78"/>
        <v>-2.0999999999999999E-3</v>
      </c>
      <c r="F32">
        <f t="shared" si="79"/>
        <v>22</v>
      </c>
      <c r="H32">
        <f t="shared" si="68"/>
        <v>0.11959915490780176</v>
      </c>
      <c r="I32">
        <f t="shared" si="80"/>
        <v>0.3</v>
      </c>
      <c r="K32">
        <f t="shared" si="81"/>
        <v>69.910720526500342</v>
      </c>
      <c r="L32">
        <f t="shared" si="82"/>
        <v>11.111111111111111</v>
      </c>
      <c r="M32">
        <f t="shared" si="83"/>
        <v>81.021831637611456</v>
      </c>
      <c r="N32">
        <f t="shared" si="84"/>
        <v>0.11109614044893651</v>
      </c>
      <c r="O32">
        <f t="shared" si="85"/>
        <v>20</v>
      </c>
      <c r="P32">
        <f t="shared" si="86"/>
        <v>17.257255017188932</v>
      </c>
      <c r="Q32">
        <f t="shared" si="87"/>
        <v>0.4968370441633721</v>
      </c>
      <c r="R32">
        <f t="shared" si="88"/>
        <v>397.46963533069766</v>
      </c>
      <c r="S32">
        <f t="shared" si="89"/>
        <v>1058.8064842962353</v>
      </c>
      <c r="T32">
        <f t="shared" si="90"/>
        <v>28.333333333333332</v>
      </c>
      <c r="U32">
        <f t="shared" si="91"/>
        <v>1700</v>
      </c>
      <c r="W32">
        <f t="shared" si="92"/>
        <v>1.3</v>
      </c>
      <c r="X32">
        <f t="shared" si="69"/>
        <v>1040</v>
      </c>
      <c r="Y32">
        <f t="shared" si="93"/>
        <v>2210</v>
      </c>
    </row>
    <row r="33" spans="1:35" x14ac:dyDescent="0.25">
      <c r="A33">
        <v>1700</v>
      </c>
      <c r="B33" s="4">
        <v>0.45093042492974073</v>
      </c>
      <c r="C33" s="4">
        <f t="shared" si="70"/>
        <v>7.4678929238046407E-2</v>
      </c>
      <c r="D33" s="4">
        <f t="shared" si="77"/>
        <v>0.69</v>
      </c>
      <c r="E33">
        <f t="shared" si="78"/>
        <v>-2.0999999999999999E-3</v>
      </c>
      <c r="F33">
        <f t="shared" si="79"/>
        <v>22</v>
      </c>
      <c r="H33">
        <f t="shared" si="68"/>
        <v>7.4145668909106469E-2</v>
      </c>
      <c r="I33">
        <f t="shared" si="80"/>
        <v>0.3</v>
      </c>
      <c r="K33">
        <f t="shared" si="81"/>
        <v>181.89820982141956</v>
      </c>
      <c r="L33">
        <f t="shared" si="82"/>
        <v>11.111111111111111</v>
      </c>
      <c r="M33">
        <f t="shared" si="83"/>
        <v>193.00932093253067</v>
      </c>
      <c r="N33">
        <f t="shared" si="84"/>
        <v>7.1979836963202121E-2</v>
      </c>
      <c r="O33">
        <f t="shared" si="85"/>
        <v>20</v>
      </c>
      <c r="P33">
        <f t="shared" si="86"/>
        <v>18.848645126833521</v>
      </c>
      <c r="Q33">
        <f t="shared" si="87"/>
        <v>0.32190361691814395</v>
      </c>
      <c r="R33">
        <f t="shared" si="88"/>
        <v>611.61687214447352</v>
      </c>
      <c r="S33">
        <f t="shared" si="89"/>
        <v>1670.4233564407089</v>
      </c>
      <c r="T33">
        <f t="shared" si="90"/>
        <v>60</v>
      </c>
      <c r="U33">
        <f t="shared" si="91"/>
        <v>3600</v>
      </c>
      <c r="W33">
        <f t="shared" si="92"/>
        <v>1.3</v>
      </c>
      <c r="X33">
        <f t="shared" si="69"/>
        <v>2470</v>
      </c>
      <c r="Y33">
        <f t="shared" si="93"/>
        <v>4680</v>
      </c>
    </row>
    <row r="34" spans="1:35" x14ac:dyDescent="0.25">
      <c r="A34">
        <v>3600</v>
      </c>
      <c r="B34" s="4">
        <v>0.24461760301810542</v>
      </c>
      <c r="C34" s="4">
        <f t="shared" si="70"/>
        <v>2.0672463501733577E-2</v>
      </c>
      <c r="D34" s="4">
        <f t="shared" si="77"/>
        <v>0.69</v>
      </c>
      <c r="E34">
        <f t="shared" si="78"/>
        <v>-2.0999999999999999E-3</v>
      </c>
      <c r="F34">
        <f t="shared" si="79"/>
        <v>22</v>
      </c>
      <c r="H34">
        <f t="shared" si="68"/>
        <v>3.9875871467918454E-2</v>
      </c>
      <c r="I34">
        <f t="shared" si="80"/>
        <v>0.3</v>
      </c>
      <c r="K34">
        <f t="shared" si="81"/>
        <v>628.89714775176515</v>
      </c>
      <c r="L34">
        <f t="shared" si="82"/>
        <v>11.111111111111111</v>
      </c>
      <c r="M34">
        <f t="shared" si="83"/>
        <v>640.00825886287623</v>
      </c>
      <c r="N34">
        <f t="shared" si="84"/>
        <v>3.952821570752655E-2</v>
      </c>
      <c r="O34">
        <f t="shared" si="85"/>
        <v>20</v>
      </c>
      <c r="P34">
        <f t="shared" si="86"/>
        <v>19.652782258439839</v>
      </c>
      <c r="Q34">
        <f t="shared" si="87"/>
        <v>0.17677555470260864</v>
      </c>
      <c r="R34">
        <f t="shared" si="88"/>
        <v>636.3919969293911</v>
      </c>
      <c r="S34">
        <f t="shared" si="89"/>
        <v>2306.8153533700997</v>
      </c>
      <c r="T34">
        <f t="shared" si="90"/>
        <v>120</v>
      </c>
      <c r="U34">
        <f t="shared" si="91"/>
        <v>7200</v>
      </c>
      <c r="W34">
        <f t="shared" si="92"/>
        <v>1.3</v>
      </c>
      <c r="X34">
        <f t="shared" si="69"/>
        <v>4680</v>
      </c>
      <c r="Y34">
        <f t="shared" si="93"/>
        <v>9360</v>
      </c>
    </row>
    <row r="35" spans="1:35" x14ac:dyDescent="0.25">
      <c r="A35">
        <v>7200</v>
      </c>
      <c r="B35" s="4">
        <v>0.12945122892153088</v>
      </c>
      <c r="C35" s="4">
        <f t="shared" si="70"/>
        <v>5.4323909293463269E-3</v>
      </c>
      <c r="D35" s="4">
        <f t="shared" si="77"/>
        <v>0.69</v>
      </c>
      <c r="E35">
        <f t="shared" si="78"/>
        <v>-2.0999999999999999E-3</v>
      </c>
      <c r="F35">
        <f t="shared" si="79"/>
        <v>22</v>
      </c>
      <c r="H35">
        <f t="shared" si="68"/>
        <v>2.3294225962065079E-2</v>
      </c>
      <c r="I35">
        <f t="shared" si="80"/>
        <v>0.3</v>
      </c>
      <c r="K35">
        <f t="shared" si="81"/>
        <v>1842.9070527514557</v>
      </c>
      <c r="L35">
        <f t="shared" si="82"/>
        <v>11.111111111111111</v>
      </c>
      <c r="M35">
        <f t="shared" si="83"/>
        <v>1854.0181638625668</v>
      </c>
      <c r="N35">
        <f t="shared" si="84"/>
        <v>2.3224320044260966E-2</v>
      </c>
      <c r="O35">
        <f t="shared" si="85"/>
        <v>20</v>
      </c>
      <c r="P35">
        <f t="shared" si="86"/>
        <v>19.880140212995943</v>
      </c>
      <c r="Q35">
        <f t="shared" si="87"/>
        <v>0.10386231670035689</v>
      </c>
      <c r="R35">
        <f t="shared" si="88"/>
        <v>373.9043401212848</v>
      </c>
      <c r="S35">
        <f t="shared" si="89"/>
        <v>2680.7196934913845</v>
      </c>
      <c r="T35">
        <f t="shared" si="90"/>
        <v>180</v>
      </c>
      <c r="U35">
        <f t="shared" si="91"/>
        <v>10800</v>
      </c>
      <c r="W35">
        <f t="shared" si="92"/>
        <v>1.3</v>
      </c>
      <c r="X35">
        <f>W35*(A37-A35)</f>
        <v>9360</v>
      </c>
      <c r="Y35">
        <f t="shared" si="93"/>
        <v>18720</v>
      </c>
    </row>
    <row r="36" spans="1:35" x14ac:dyDescent="0.25">
      <c r="A36">
        <f>3600*3</f>
        <v>10800</v>
      </c>
      <c r="B36" s="4">
        <v>8.9067980209185382E-2</v>
      </c>
      <c r="C36" s="4">
        <f t="shared" si="70"/>
        <v>2.4773272104033971E-3</v>
      </c>
      <c r="D36" s="4">
        <f t="shared" si="77"/>
        <v>0.69</v>
      </c>
      <c r="E36">
        <f t="shared" si="78"/>
        <v>-2.0999999999999999E-3</v>
      </c>
      <c r="F36">
        <f t="shared" si="79"/>
        <v>22</v>
      </c>
      <c r="H36">
        <f t="shared" ref="H36" si="94">(B36)/SQRT(F36)</f>
        <v>1.8989357184945654E-2</v>
      </c>
      <c r="I36">
        <f t="shared" si="80"/>
        <v>0.3</v>
      </c>
      <c r="K36">
        <f t="shared" si="81"/>
        <v>2773.1890258252365</v>
      </c>
      <c r="L36">
        <f t="shared" si="82"/>
        <v>11.111111111111111</v>
      </c>
      <c r="M36">
        <f t="shared" si="83"/>
        <v>2784.3001369363478</v>
      </c>
      <c r="N36">
        <f t="shared" si="84"/>
        <v>1.8951429560968139E-2</v>
      </c>
      <c r="O36">
        <f t="shared" si="85"/>
        <v>20</v>
      </c>
      <c r="P36">
        <f t="shared" si="86"/>
        <v>19.920187403910145</v>
      </c>
      <c r="Q36">
        <f t="shared" si="87"/>
        <v>8.4753369538247511E-2</v>
      </c>
      <c r="R36">
        <f t="shared" si="88"/>
        <v>305.11213033769104</v>
      </c>
      <c r="S36">
        <f t="shared" si="89"/>
        <v>2985.8318238290758</v>
      </c>
      <c r="T36">
        <f t="shared" si="90"/>
        <v>240</v>
      </c>
      <c r="U36">
        <f t="shared" si="91"/>
        <v>14400</v>
      </c>
      <c r="W36">
        <f t="shared" si="92"/>
        <v>1.3</v>
      </c>
    </row>
    <row r="37" spans="1:35" x14ac:dyDescent="0.25">
      <c r="A37">
        <f>3600*4</f>
        <v>14400</v>
      </c>
      <c r="B37" s="4"/>
      <c r="C37" s="4"/>
      <c r="D37" s="4"/>
      <c r="W37">
        <f t="shared" si="92"/>
        <v>1.3</v>
      </c>
    </row>
    <row r="38" spans="1:35" x14ac:dyDescent="0.25">
      <c r="S38">
        <v>0</v>
      </c>
      <c r="T38">
        <v>0</v>
      </c>
    </row>
    <row r="39" spans="1:35" x14ac:dyDescent="0.25">
      <c r="A39">
        <v>0</v>
      </c>
      <c r="B39" s="4"/>
      <c r="C39" s="4"/>
      <c r="D39" s="4"/>
      <c r="F39" s="4"/>
      <c r="G39">
        <f>G$2*G$4^(G$5*((S38+S39)/2)+G$3)</f>
        <v>0.29007117194285736</v>
      </c>
      <c r="H39" s="4">
        <v>0.29007117194285587</v>
      </c>
      <c r="I39" s="4">
        <v>0.15</v>
      </c>
      <c r="K39">
        <f>1/H39^2</f>
        <v>11.884772171811321</v>
      </c>
      <c r="L39">
        <f>1/I39^2</f>
        <v>44.444444444444443</v>
      </c>
      <c r="M39">
        <f>K39+L39</f>
        <v>56.329216616255763</v>
      </c>
      <c r="N39">
        <f>1/SQRT(M39)</f>
        <v>0.13323954602188864</v>
      </c>
      <c r="O39" s="4">
        <v>20</v>
      </c>
      <c r="P39">
        <f>K39*Q39^2</f>
        <v>4.219754111894237</v>
      </c>
      <c r="Q39">
        <f>N39*SQRT(O39)</f>
        <v>0.59586536439230942</v>
      </c>
      <c r="R39">
        <f>Q39*(A40-A39)</f>
        <v>119.17307287846188</v>
      </c>
      <c r="S39">
        <f>R39</f>
        <v>119.17307287846188</v>
      </c>
      <c r="T39">
        <f>A40/60</f>
        <v>3.3333333333333335</v>
      </c>
      <c r="U39">
        <f>A40</f>
        <v>200</v>
      </c>
      <c r="V39">
        <v>0.91</v>
      </c>
      <c r="W39" s="4">
        <v>1.3</v>
      </c>
      <c r="X39">
        <f t="shared" ref="X39:X45" si="95">W39*(A40-A39)</f>
        <v>260</v>
      </c>
      <c r="Y39">
        <f>X39</f>
        <v>260</v>
      </c>
      <c r="AA39" s="4"/>
    </row>
    <row r="40" spans="1:35" x14ac:dyDescent="0.25">
      <c r="A40">
        <v>200</v>
      </c>
      <c r="B40" s="4"/>
      <c r="C40" s="4"/>
      <c r="D40" s="4"/>
      <c r="G40">
        <f t="shared" ref="G40:G47" si="96">G$2*G$4^(G$5*((S39+S40)/2)+G$3)</f>
        <v>0.20407092029729273</v>
      </c>
      <c r="H40" s="4">
        <v>0.20407092029235716</v>
      </c>
      <c r="I40">
        <f>I39</f>
        <v>0.15</v>
      </c>
      <c r="K40">
        <f t="shared" ref="K40" si="97">1/H40^2</f>
        <v>24.012520795524193</v>
      </c>
      <c r="L40">
        <f t="shared" ref="L40" si="98">1/I40^2</f>
        <v>44.444444444444443</v>
      </c>
      <c r="M40">
        <f t="shared" ref="M40" si="99">K40+L40</f>
        <v>68.456965239968639</v>
      </c>
      <c r="N40">
        <f t="shared" ref="N40" si="100">1/SQRT(M40)</f>
        <v>0.12086239020717283</v>
      </c>
      <c r="O40">
        <f>O39</f>
        <v>20</v>
      </c>
      <c r="P40">
        <f t="shared" ref="P40" si="101">K40*Q40^2</f>
        <v>7.0153623408080819</v>
      </c>
      <c r="Q40">
        <f t="shared" ref="Q40" si="102">N40*SQRT(O40)</f>
        <v>0.5405130408526867</v>
      </c>
      <c r="R40">
        <f>Q40*(A41-A40)</f>
        <v>162.15391225580601</v>
      </c>
      <c r="S40">
        <f>S39+R40</f>
        <v>281.32698513426789</v>
      </c>
      <c r="T40">
        <f>A41/60</f>
        <v>8.3333333333333339</v>
      </c>
      <c r="U40">
        <f>A41</f>
        <v>500</v>
      </c>
      <c r="W40">
        <f>W39</f>
        <v>1.3</v>
      </c>
      <c r="X40">
        <f t="shared" si="95"/>
        <v>390</v>
      </c>
      <c r="Y40">
        <f>Y39+X40</f>
        <v>650</v>
      </c>
    </row>
    <row r="41" spans="1:35" x14ac:dyDescent="0.25">
      <c r="A41">
        <v>500</v>
      </c>
      <c r="B41" s="4"/>
      <c r="C41" s="4"/>
      <c r="D41" s="4"/>
      <c r="G41">
        <f t="shared" si="96"/>
        <v>0.13334383089771101</v>
      </c>
      <c r="H41" s="4">
        <v>0.13334382953803448</v>
      </c>
      <c r="I41">
        <f t="shared" ref="I41:I47" si="103">I40</f>
        <v>0.15</v>
      </c>
      <c r="K41">
        <f t="shared" ref="K41:K46" si="104">1/H41^2</f>
        <v>56.241144872930931</v>
      </c>
      <c r="L41">
        <f t="shared" ref="L41:L46" si="105">1/I41^2</f>
        <v>44.444444444444443</v>
      </c>
      <c r="M41">
        <f t="shared" ref="M41:M46" si="106">K41+L41</f>
        <v>100.68558931737537</v>
      </c>
      <c r="N41">
        <f t="shared" ref="N41:N46" si="107">1/SQRT(M41)</f>
        <v>9.965895795372906E-2</v>
      </c>
      <c r="O41">
        <f t="shared" ref="O41:O47" si="108">O40</f>
        <v>20</v>
      </c>
      <c r="P41">
        <f t="shared" ref="P41:P46" si="109">K41*Q41^2</f>
        <v>11.171637421846098</v>
      </c>
      <c r="Q41">
        <f t="shared" ref="Q41:Q46" si="110">N41*SQRT(O41)</f>
        <v>0.44568840910266305</v>
      </c>
      <c r="R41">
        <f t="shared" ref="R41:R46" si="111">Q41*(A42-A41)</f>
        <v>178.27536364106521</v>
      </c>
      <c r="S41">
        <f t="shared" ref="S41:S47" si="112">S40+R41</f>
        <v>459.6023487753331</v>
      </c>
      <c r="T41">
        <f t="shared" ref="T41:T46" si="113">A42/60</f>
        <v>15</v>
      </c>
      <c r="U41">
        <f t="shared" ref="U41:U46" si="114">A42</f>
        <v>900</v>
      </c>
      <c r="W41">
        <f t="shared" ref="W41:W47" si="115">W40</f>
        <v>1.3</v>
      </c>
      <c r="X41">
        <f t="shared" si="95"/>
        <v>520</v>
      </c>
      <c r="Y41">
        <f t="shared" ref="Y41:Y45" si="116">Y40+X41</f>
        <v>1170</v>
      </c>
      <c r="AI41" s="4"/>
    </row>
    <row r="42" spans="1:35" x14ac:dyDescent="0.25">
      <c r="A42">
        <v>900</v>
      </c>
      <c r="B42" s="4"/>
      <c r="C42" s="4"/>
      <c r="D42" s="4"/>
      <c r="G42">
        <f t="shared" si="96"/>
        <v>7.8244637029360561E-2</v>
      </c>
      <c r="H42" s="4">
        <v>7.8244115496397884E-2</v>
      </c>
      <c r="I42">
        <f t="shared" si="103"/>
        <v>0.15</v>
      </c>
      <c r="K42">
        <f t="shared" si="104"/>
        <v>163.34153368765976</v>
      </c>
      <c r="L42">
        <f t="shared" si="105"/>
        <v>44.444444444444443</v>
      </c>
      <c r="M42">
        <f t="shared" si="106"/>
        <v>207.78597813210422</v>
      </c>
      <c r="N42">
        <f t="shared" si="107"/>
        <v>6.9373224548287066E-2</v>
      </c>
      <c r="O42">
        <f t="shared" si="108"/>
        <v>20</v>
      </c>
      <c r="P42">
        <f t="shared" si="109"/>
        <v>15.722093969575948</v>
      </c>
      <c r="Q42">
        <f t="shared" si="110"/>
        <v>0.31024649181665404</v>
      </c>
      <c r="R42">
        <f t="shared" si="111"/>
        <v>248.19719345332322</v>
      </c>
      <c r="S42">
        <f t="shared" si="112"/>
        <v>707.79954222865626</v>
      </c>
      <c r="T42">
        <f t="shared" si="113"/>
        <v>28.333333333333332</v>
      </c>
      <c r="U42">
        <f t="shared" si="114"/>
        <v>1700</v>
      </c>
      <c r="W42">
        <f t="shared" si="115"/>
        <v>1.3</v>
      </c>
      <c r="X42">
        <f t="shared" si="95"/>
        <v>1040</v>
      </c>
      <c r="Y42">
        <f t="shared" si="116"/>
        <v>2210</v>
      </c>
    </row>
    <row r="43" spans="1:35" x14ac:dyDescent="0.25">
      <c r="A43">
        <v>1700</v>
      </c>
      <c r="B43" s="4"/>
      <c r="C43" s="4"/>
      <c r="D43" s="4"/>
      <c r="G43">
        <f t="shared" si="96"/>
        <v>3.8588841466069751E-2</v>
      </c>
      <c r="H43" s="4">
        <v>3.8556800226840167E-2</v>
      </c>
      <c r="I43">
        <f t="shared" si="103"/>
        <v>0.15</v>
      </c>
      <c r="K43">
        <f t="shared" si="104"/>
        <v>672.66375837080147</v>
      </c>
      <c r="L43">
        <f t="shared" si="105"/>
        <v>44.444444444444443</v>
      </c>
      <c r="M43">
        <f t="shared" si="106"/>
        <v>717.10820281524593</v>
      </c>
      <c r="N43">
        <f t="shared" si="107"/>
        <v>3.7342866739960782E-2</v>
      </c>
      <c r="O43">
        <f t="shared" si="108"/>
        <v>20</v>
      </c>
      <c r="P43">
        <f t="shared" si="109"/>
        <v>18.760453603236915</v>
      </c>
      <c r="Q43">
        <f t="shared" si="110"/>
        <v>0.16700237701053655</v>
      </c>
      <c r="R43">
        <f t="shared" si="111"/>
        <v>317.30451632001945</v>
      </c>
      <c r="S43">
        <f t="shared" si="112"/>
        <v>1025.1040585486758</v>
      </c>
      <c r="T43">
        <f t="shared" si="113"/>
        <v>60</v>
      </c>
      <c r="U43">
        <f t="shared" si="114"/>
        <v>3600</v>
      </c>
      <c r="W43">
        <f t="shared" si="115"/>
        <v>1.3</v>
      </c>
      <c r="X43">
        <f t="shared" si="95"/>
        <v>2470</v>
      </c>
      <c r="Y43">
        <f t="shared" si="116"/>
        <v>4680</v>
      </c>
    </row>
    <row r="44" spans="1:35" x14ac:dyDescent="0.25">
      <c r="A44">
        <v>3600</v>
      </c>
      <c r="B44" s="4"/>
      <c r="C44" s="4"/>
      <c r="D44" s="4"/>
      <c r="G44">
        <f t="shared" si="96"/>
        <v>1.8129593491977975E-2</v>
      </c>
      <c r="H44" s="4">
        <v>1.7955540535338405E-2</v>
      </c>
      <c r="I44">
        <f t="shared" si="103"/>
        <v>0.15</v>
      </c>
      <c r="K44">
        <f t="shared" si="104"/>
        <v>3101.7231581437022</v>
      </c>
      <c r="L44">
        <f t="shared" si="105"/>
        <v>44.444444444444443</v>
      </c>
      <c r="M44">
        <f t="shared" si="106"/>
        <v>3146.1676025881466</v>
      </c>
      <c r="N44">
        <f t="shared" si="107"/>
        <v>1.7828264665533573E-2</v>
      </c>
      <c r="O44">
        <f t="shared" si="108"/>
        <v>20</v>
      </c>
      <c r="P44">
        <f t="shared" si="109"/>
        <v>19.717469314680613</v>
      </c>
      <c r="Q44">
        <f t="shared" si="110"/>
        <v>7.9730423425981245E-2</v>
      </c>
      <c r="R44">
        <f t="shared" si="111"/>
        <v>287.02952433353249</v>
      </c>
      <c r="S44">
        <f t="shared" si="112"/>
        <v>1312.1335828822082</v>
      </c>
      <c r="T44">
        <f t="shared" si="113"/>
        <v>120</v>
      </c>
      <c r="U44">
        <f t="shared" si="114"/>
        <v>7200</v>
      </c>
      <c r="W44">
        <f t="shared" si="115"/>
        <v>1.3</v>
      </c>
      <c r="X44">
        <f t="shared" si="95"/>
        <v>4680</v>
      </c>
      <c r="Y44">
        <f t="shared" si="116"/>
        <v>9360</v>
      </c>
    </row>
    <row r="45" spans="1:35" x14ac:dyDescent="0.25">
      <c r="A45">
        <v>7200</v>
      </c>
      <c r="B45" s="4"/>
      <c r="C45" s="4"/>
      <c r="D45" s="4"/>
      <c r="G45">
        <f t="shared" si="96"/>
        <v>1.0355181062031897E-2</v>
      </c>
      <c r="H45" s="4">
        <v>1.0023577130682738E-2</v>
      </c>
      <c r="I45">
        <f t="shared" si="103"/>
        <v>0.15</v>
      </c>
      <c r="K45">
        <f t="shared" si="104"/>
        <v>9953.011980259309</v>
      </c>
      <c r="L45">
        <f t="shared" si="105"/>
        <v>44.444444444444443</v>
      </c>
      <c r="M45">
        <f t="shared" si="106"/>
        <v>9997.4564247037542</v>
      </c>
      <c r="N45">
        <f t="shared" si="107"/>
        <v>1.0001272030316134E-2</v>
      </c>
      <c r="O45">
        <f t="shared" si="108"/>
        <v>20</v>
      </c>
      <c r="P45">
        <f t="shared" si="109"/>
        <v>19.911088495800549</v>
      </c>
      <c r="Q45">
        <f t="shared" si="110"/>
        <v>4.4727048242508428E-2</v>
      </c>
      <c r="R45">
        <f t="shared" si="111"/>
        <v>161.01737367303033</v>
      </c>
      <c r="S45">
        <f t="shared" si="112"/>
        <v>1473.1509565552385</v>
      </c>
      <c r="T45">
        <f t="shared" si="113"/>
        <v>180</v>
      </c>
      <c r="U45">
        <f t="shared" si="114"/>
        <v>10800</v>
      </c>
      <c r="W45">
        <f t="shared" si="115"/>
        <v>1.3</v>
      </c>
      <c r="X45">
        <f t="shared" si="95"/>
        <v>4680</v>
      </c>
      <c r="Y45">
        <f t="shared" si="116"/>
        <v>14040</v>
      </c>
    </row>
    <row r="46" spans="1:35" x14ac:dyDescent="0.25">
      <c r="A46">
        <f>3600*3</f>
        <v>10800</v>
      </c>
      <c r="B46" s="4"/>
      <c r="C46" s="4"/>
      <c r="D46" s="4"/>
      <c r="G46">
        <f t="shared" si="96"/>
        <v>7.3734498665337187E-3</v>
      </c>
      <c r="H46" s="4">
        <v>6.8808798972009345E-3</v>
      </c>
      <c r="I46">
        <f t="shared" si="103"/>
        <v>0.15</v>
      </c>
      <c r="K46">
        <f t="shared" si="104"/>
        <v>21120.881747539057</v>
      </c>
      <c r="L46">
        <f t="shared" si="105"/>
        <v>44.444444444444443</v>
      </c>
      <c r="M46">
        <f t="shared" si="106"/>
        <v>21165.326191983502</v>
      </c>
      <c r="N46">
        <f t="shared" si="107"/>
        <v>6.8736516221842483E-3</v>
      </c>
      <c r="O46">
        <f t="shared" si="108"/>
        <v>20</v>
      </c>
      <c r="P46">
        <f t="shared" si="109"/>
        <v>19.958002589668311</v>
      </c>
      <c r="Q46">
        <f t="shared" si="110"/>
        <v>3.0739904561711363E-2</v>
      </c>
      <c r="R46">
        <f t="shared" si="111"/>
        <v>110.66365642216091</v>
      </c>
      <c r="S46">
        <f t="shared" si="112"/>
        <v>1583.8146129773995</v>
      </c>
      <c r="T46">
        <f t="shared" si="113"/>
        <v>240</v>
      </c>
      <c r="U46">
        <f t="shared" si="114"/>
        <v>14400</v>
      </c>
      <c r="W46">
        <f t="shared" si="115"/>
        <v>1.3</v>
      </c>
    </row>
    <row r="47" spans="1:35" x14ac:dyDescent="0.25">
      <c r="A47">
        <f>3600*4</f>
        <v>14400</v>
      </c>
      <c r="B47" s="4"/>
      <c r="C47" s="4"/>
      <c r="D47" s="4"/>
      <c r="G47">
        <f t="shared" si="96"/>
        <v>5.7901904919879701E-3</v>
      </c>
      <c r="H47" s="4">
        <v>5.1405526788440275E-3</v>
      </c>
      <c r="I47">
        <f t="shared" si="103"/>
        <v>0.15</v>
      </c>
      <c r="K47">
        <f t="shared" ref="K47" si="117">1/H47^2</f>
        <v>37842.548128892384</v>
      </c>
      <c r="L47">
        <f t="shared" ref="L47" si="118">1/I47^2</f>
        <v>44.444444444444443</v>
      </c>
      <c r="M47">
        <f t="shared" ref="M47" si="119">K47+L47</f>
        <v>37886.992573336829</v>
      </c>
      <c r="N47">
        <f t="shared" ref="N47" si="120">1/SQRT(M47)</f>
        <v>5.1375366562619023E-3</v>
      </c>
      <c r="O47">
        <f t="shared" si="108"/>
        <v>20</v>
      </c>
      <c r="P47">
        <f t="shared" ref="P47" si="121">K47*Q47^2</f>
        <v>19.976538415204946</v>
      </c>
      <c r="Q47">
        <f t="shared" ref="Q47" si="122">N47*SQRT(O47)</f>
        <v>2.297576240059717E-2</v>
      </c>
      <c r="R47">
        <f t="shared" ref="R47" si="123">Q47*(A48-A47)</f>
        <v>82.712744642149815</v>
      </c>
      <c r="S47">
        <f t="shared" si="112"/>
        <v>1666.5273576195493</v>
      </c>
      <c r="T47">
        <f>A49/60</f>
        <v>0</v>
      </c>
      <c r="U47">
        <f>A49</f>
        <v>0</v>
      </c>
      <c r="W47">
        <f t="shared" si="115"/>
        <v>1.3</v>
      </c>
    </row>
    <row r="48" spans="1:35" x14ac:dyDescent="0.25">
      <c r="A48">
        <f>3600*5</f>
        <v>18000</v>
      </c>
      <c r="B48" s="5"/>
      <c r="C48" s="5"/>
      <c r="D48" s="5"/>
      <c r="E48" s="5"/>
      <c r="F48" s="5"/>
      <c r="G48" s="5"/>
      <c r="H48" s="5"/>
      <c r="I48" s="5"/>
    </row>
    <row r="49" spans="1:45" x14ac:dyDescent="0.25">
      <c r="B49" s="5"/>
      <c r="C49" s="5"/>
      <c r="D49" s="5"/>
      <c r="E49" s="5"/>
      <c r="F49" s="5"/>
      <c r="H49" s="5"/>
      <c r="I49" s="5"/>
      <c r="O49" s="4">
        <v>20</v>
      </c>
      <c r="S49">
        <v>0</v>
      </c>
      <c r="T49">
        <v>0</v>
      </c>
    </row>
    <row r="50" spans="1:45" x14ac:dyDescent="0.25">
      <c r="A50">
        <v>0</v>
      </c>
      <c r="B50" s="4"/>
      <c r="C50" s="4"/>
      <c r="D50" s="4"/>
      <c r="F50" s="4"/>
      <c r="G50">
        <f>G$2*G$4^(G$5*((S49+S50)/2)+G$3)</f>
        <v>0.30402765810494742</v>
      </c>
      <c r="H50" s="4">
        <v>0.3040276581049477</v>
      </c>
      <c r="I50" s="4">
        <v>0.15</v>
      </c>
      <c r="K50">
        <f>1/H50^2</f>
        <v>10.81866845148719</v>
      </c>
      <c r="L50">
        <f>1/I50^2</f>
        <v>44.444444444444443</v>
      </c>
      <c r="M50">
        <f>K50+L50</f>
        <v>55.263112895931634</v>
      </c>
      <c r="N50">
        <f>1/SQRT(M50)</f>
        <v>0.13451859659375259</v>
      </c>
      <c r="O50" s="5">
        <f>O$49*(1+(L50/K50))</f>
        <v>102.16250390469241</v>
      </c>
      <c r="P50">
        <f>K50*Q50^2</f>
        <v>19.999999999999996</v>
      </c>
      <c r="Q50">
        <f>N50*SQRT(O50)</f>
        <v>1.3596530211254558</v>
      </c>
      <c r="R50">
        <f>Q50*(A51-A50)</f>
        <v>81.579181267527346</v>
      </c>
      <c r="S50">
        <f>R50</f>
        <v>81.579181267527346</v>
      </c>
      <c r="T50">
        <f>A51/60</f>
        <v>1</v>
      </c>
      <c r="U50">
        <f>A51</f>
        <v>60</v>
      </c>
      <c r="V50">
        <v>0.91</v>
      </c>
      <c r="W50" s="4">
        <v>1.3</v>
      </c>
      <c r="X50">
        <f t="shared" ref="X50:X56" si="124">W50*(A51-A50)</f>
        <v>78</v>
      </c>
      <c r="Y50">
        <f>X50</f>
        <v>78</v>
      </c>
      <c r="AA50" s="4"/>
    </row>
    <row r="51" spans="1:45" x14ac:dyDescent="0.25">
      <c r="A51">
        <f>A50+60</f>
        <v>60</v>
      </c>
      <c r="B51" s="4"/>
      <c r="C51" s="4"/>
      <c r="D51" s="4"/>
      <c r="G51">
        <f t="shared" ref="G51:G89" si="125">G$2*G$4^(G$5*((S50+S51)/2)+G$3)</f>
        <v>0.25227717047917275</v>
      </c>
      <c r="H51" s="4">
        <v>0.25227717047917514</v>
      </c>
      <c r="I51">
        <f>I50</f>
        <v>0.15</v>
      </c>
      <c r="K51">
        <f t="shared" ref="K51:K59" si="126">1/H51^2</f>
        <v>15.71245682483223</v>
      </c>
      <c r="L51">
        <f t="shared" ref="L51:L59" si="127">1/I51^2</f>
        <v>44.444444444444443</v>
      </c>
      <c r="M51">
        <f t="shared" ref="M51:M59" si="128">K51+L51</f>
        <v>60.156901269276673</v>
      </c>
      <c r="N51">
        <f t="shared" ref="N51:N59" si="129">1/SQRT(M51)</f>
        <v>0.12893097632359188</v>
      </c>
      <c r="O51" s="5">
        <f t="shared" ref="O51:O89" si="130">O$49*(1+(L51/K51))</f>
        <v>76.572240662203384</v>
      </c>
      <c r="P51">
        <f t="shared" ref="P51:P59" si="131">K51*Q51^2</f>
        <v>20.000000000000007</v>
      </c>
      <c r="Q51">
        <f t="shared" ref="Q51:Q59" si="132">N51*SQRT(O51)</f>
        <v>1.1282178047254778</v>
      </c>
      <c r="R51">
        <f>Q51*(A52-A51)</f>
        <v>67.693068283528675</v>
      </c>
      <c r="S51">
        <f>S50+R51</f>
        <v>149.27224955105601</v>
      </c>
      <c r="T51">
        <f>A52/60</f>
        <v>2</v>
      </c>
      <c r="U51">
        <f>A52</f>
        <v>120</v>
      </c>
      <c r="W51">
        <f>W50</f>
        <v>1.3</v>
      </c>
      <c r="X51">
        <f t="shared" si="124"/>
        <v>78</v>
      </c>
      <c r="Y51">
        <f>Y50+X51</f>
        <v>156</v>
      </c>
    </row>
    <row r="52" spans="1:45" x14ac:dyDescent="0.25">
      <c r="A52">
        <f t="shared" ref="A52:A60" si="133">A51+60</f>
        <v>120</v>
      </c>
      <c r="B52" s="4"/>
      <c r="C52" s="4"/>
      <c r="D52" s="4"/>
      <c r="G52">
        <f t="shared" si="125"/>
        <v>0.2156347364327266</v>
      </c>
      <c r="H52" s="4">
        <v>0.21563473643273845</v>
      </c>
      <c r="I52">
        <f t="shared" ref="I52:I58" si="134">I51</f>
        <v>0.15</v>
      </c>
      <c r="K52">
        <f t="shared" si="126"/>
        <v>21.506144295468808</v>
      </c>
      <c r="L52">
        <f t="shared" si="127"/>
        <v>44.444444444444443</v>
      </c>
      <c r="M52">
        <f t="shared" si="128"/>
        <v>65.950588739913258</v>
      </c>
      <c r="N52">
        <f t="shared" si="129"/>
        <v>0.12313759342522985</v>
      </c>
      <c r="O52" s="5">
        <f t="shared" si="130"/>
        <v>61.331857383481399</v>
      </c>
      <c r="P52">
        <f t="shared" si="131"/>
        <v>19.999999999999996</v>
      </c>
      <c r="Q52">
        <f t="shared" si="132"/>
        <v>0.96434785794770728</v>
      </c>
      <c r="R52">
        <f t="shared" ref="R52:R60" si="135">Q52*(A53-A52)</f>
        <v>57.860871476862435</v>
      </c>
      <c r="S52">
        <f t="shared" ref="S52:S89" si="136">S51+R52</f>
        <v>207.13312102791843</v>
      </c>
      <c r="T52">
        <f t="shared" ref="T52:T60" si="137">A53/60</f>
        <v>3</v>
      </c>
      <c r="U52">
        <f t="shared" ref="U52:U60" si="138">A53</f>
        <v>180</v>
      </c>
      <c r="W52">
        <f t="shared" ref="W52:W58" si="139">W51</f>
        <v>1.3</v>
      </c>
      <c r="X52">
        <f t="shared" si="124"/>
        <v>78</v>
      </c>
      <c r="Y52">
        <f t="shared" ref="Y52:Y56" si="140">Y51+X52</f>
        <v>234</v>
      </c>
      <c r="AI52" s="4"/>
    </row>
    <row r="53" spans="1:45" x14ac:dyDescent="0.25">
      <c r="A53">
        <f t="shared" si="133"/>
        <v>180</v>
      </c>
      <c r="B53" s="4"/>
      <c r="C53" s="4"/>
      <c r="D53" s="4"/>
      <c r="G53">
        <f t="shared" si="125"/>
        <v>0.18831163250557834</v>
      </c>
      <c r="H53" s="4">
        <v>0.18831163250562147</v>
      </c>
      <c r="I53">
        <f t="shared" si="134"/>
        <v>0.15</v>
      </c>
      <c r="K53">
        <f t="shared" si="126"/>
        <v>28.199778901847516</v>
      </c>
      <c r="L53">
        <f t="shared" si="127"/>
        <v>44.444444444444443</v>
      </c>
      <c r="M53">
        <f t="shared" si="128"/>
        <v>72.644223346291966</v>
      </c>
      <c r="N53">
        <f t="shared" si="129"/>
        <v>0.11732740291217075</v>
      </c>
      <c r="O53" s="5">
        <f t="shared" si="130"/>
        <v>51.521129721717536</v>
      </c>
      <c r="P53">
        <f t="shared" si="131"/>
        <v>20</v>
      </c>
      <c r="Q53">
        <f t="shared" si="132"/>
        <v>0.8421552224730573</v>
      </c>
      <c r="R53">
        <f t="shared" si="135"/>
        <v>50.52931334838344</v>
      </c>
      <c r="S53">
        <f t="shared" si="136"/>
        <v>257.66243437630186</v>
      </c>
      <c r="T53">
        <f t="shared" si="137"/>
        <v>4</v>
      </c>
      <c r="U53">
        <f t="shared" si="138"/>
        <v>240</v>
      </c>
      <c r="W53">
        <f t="shared" si="139"/>
        <v>1.3</v>
      </c>
      <c r="X53">
        <f t="shared" si="124"/>
        <v>78</v>
      </c>
      <c r="Y53">
        <f t="shared" si="140"/>
        <v>312</v>
      </c>
    </row>
    <row r="54" spans="1:45" x14ac:dyDescent="0.25">
      <c r="A54">
        <f t="shared" si="133"/>
        <v>240</v>
      </c>
      <c r="B54" s="4"/>
      <c r="C54" s="4"/>
      <c r="D54" s="4"/>
      <c r="G54">
        <f t="shared" si="125"/>
        <v>0.16714701513577382</v>
      </c>
      <c r="H54" s="4">
        <v>0.16714701513590099</v>
      </c>
      <c r="I54">
        <f t="shared" si="134"/>
        <v>0.15</v>
      </c>
      <c r="K54">
        <f t="shared" si="126"/>
        <v>35.793383122643228</v>
      </c>
      <c r="L54">
        <f t="shared" si="127"/>
        <v>44.444444444444443</v>
      </c>
      <c r="M54">
        <f t="shared" si="128"/>
        <v>80.237827567087663</v>
      </c>
      <c r="N54">
        <f t="shared" si="129"/>
        <v>0.11163758143098625</v>
      </c>
      <c r="O54" s="5">
        <f t="shared" si="130"/>
        <v>44.833888594525433</v>
      </c>
      <c r="P54">
        <f t="shared" si="131"/>
        <v>19.999999999999993</v>
      </c>
      <c r="Q54">
        <f t="shared" si="132"/>
        <v>0.74750417616012166</v>
      </c>
      <c r="R54">
        <f t="shared" si="135"/>
        <v>44.850250569607297</v>
      </c>
      <c r="S54">
        <f t="shared" si="136"/>
        <v>302.51268494590914</v>
      </c>
      <c r="T54">
        <f t="shared" si="137"/>
        <v>5</v>
      </c>
      <c r="U54">
        <f t="shared" si="138"/>
        <v>300</v>
      </c>
      <c r="W54">
        <f t="shared" si="139"/>
        <v>1.3</v>
      </c>
      <c r="X54">
        <f t="shared" si="124"/>
        <v>78</v>
      </c>
      <c r="Y54">
        <f t="shared" si="140"/>
        <v>390</v>
      </c>
    </row>
    <row r="55" spans="1:45" x14ac:dyDescent="0.25">
      <c r="A55">
        <f t="shared" si="133"/>
        <v>300</v>
      </c>
      <c r="B55" s="4"/>
      <c r="C55" s="4"/>
      <c r="D55" s="4"/>
      <c r="G55">
        <f t="shared" si="125"/>
        <v>0.15026644870385819</v>
      </c>
      <c r="H55" s="4">
        <v>0.15026644870417977</v>
      </c>
      <c r="I55">
        <f t="shared" si="134"/>
        <v>0.15</v>
      </c>
      <c r="K55">
        <f t="shared" si="126"/>
        <v>44.286968632413959</v>
      </c>
      <c r="L55">
        <f t="shared" si="127"/>
        <v>44.444444444444443</v>
      </c>
      <c r="M55">
        <f t="shared" si="128"/>
        <v>88.731413076858402</v>
      </c>
      <c r="N55">
        <f t="shared" si="129"/>
        <v>0.10616009562973013</v>
      </c>
      <c r="O55" s="5">
        <f t="shared" si="130"/>
        <v>40.071116094369678</v>
      </c>
      <c r="P55">
        <f t="shared" si="131"/>
        <v>20.000000000000004</v>
      </c>
      <c r="Q55">
        <f t="shared" si="132"/>
        <v>0.67201198808006235</v>
      </c>
      <c r="R55">
        <f t="shared" si="135"/>
        <v>40.320719284803744</v>
      </c>
      <c r="S55">
        <f t="shared" si="136"/>
        <v>342.83340423071286</v>
      </c>
      <c r="T55">
        <f t="shared" si="137"/>
        <v>6</v>
      </c>
      <c r="U55">
        <f t="shared" si="138"/>
        <v>360</v>
      </c>
      <c r="W55">
        <f t="shared" si="139"/>
        <v>1.3</v>
      </c>
      <c r="X55">
        <f t="shared" si="124"/>
        <v>78</v>
      </c>
      <c r="Y55">
        <f t="shared" si="140"/>
        <v>468</v>
      </c>
    </row>
    <row r="56" spans="1:45" x14ac:dyDescent="0.25">
      <c r="A56">
        <f t="shared" si="133"/>
        <v>360</v>
      </c>
      <c r="B56" s="4"/>
      <c r="C56" s="4"/>
      <c r="D56" s="4"/>
      <c r="G56">
        <f t="shared" si="125"/>
        <v>0.13648708357778111</v>
      </c>
      <c r="H56" s="4">
        <v>0.13648708357850428</v>
      </c>
      <c r="I56">
        <f t="shared" si="134"/>
        <v>0.15</v>
      </c>
      <c r="K56">
        <f t="shared" si="126"/>
        <v>53.680541988354683</v>
      </c>
      <c r="L56">
        <f t="shared" si="127"/>
        <v>44.444444444444443</v>
      </c>
      <c r="M56">
        <f t="shared" si="128"/>
        <v>98.124986432799119</v>
      </c>
      <c r="N56">
        <f t="shared" si="129"/>
        <v>0.10095090000397521</v>
      </c>
      <c r="O56" s="5">
        <f t="shared" si="130"/>
        <v>36.558865763347214</v>
      </c>
      <c r="P56">
        <f t="shared" si="131"/>
        <v>20</v>
      </c>
      <c r="Q56">
        <f t="shared" si="132"/>
        <v>0.61038879386446165</v>
      </c>
      <c r="R56">
        <f t="shared" si="135"/>
        <v>36.623327631867696</v>
      </c>
      <c r="S56">
        <f t="shared" si="136"/>
        <v>379.45673186258057</v>
      </c>
      <c r="T56">
        <f t="shared" si="137"/>
        <v>7</v>
      </c>
      <c r="U56">
        <f t="shared" si="138"/>
        <v>420</v>
      </c>
      <c r="W56">
        <f t="shared" si="139"/>
        <v>1.3</v>
      </c>
      <c r="X56">
        <f t="shared" si="124"/>
        <v>78</v>
      </c>
      <c r="Y56">
        <f t="shared" si="140"/>
        <v>546</v>
      </c>
    </row>
    <row r="57" spans="1:45" x14ac:dyDescent="0.25">
      <c r="A57">
        <f t="shared" si="133"/>
        <v>420</v>
      </c>
      <c r="B57" s="4"/>
      <c r="C57" s="4"/>
      <c r="D57" s="4"/>
      <c r="G57">
        <f t="shared" si="125"/>
        <v>0.12502529370338189</v>
      </c>
      <c r="H57" s="4">
        <v>0.12502529370486423</v>
      </c>
      <c r="I57">
        <f t="shared" si="134"/>
        <v>0.15</v>
      </c>
      <c r="K57">
        <f t="shared" si="126"/>
        <v>63.974107105610791</v>
      </c>
      <c r="L57">
        <f t="shared" si="127"/>
        <v>44.444444444444443</v>
      </c>
      <c r="M57">
        <f t="shared" si="128"/>
        <v>108.41855155005524</v>
      </c>
      <c r="N57">
        <f t="shared" si="129"/>
        <v>9.6039126094464536E-2</v>
      </c>
      <c r="O57" s="5">
        <f t="shared" si="130"/>
        <v>33.894510280877832</v>
      </c>
      <c r="P57">
        <f t="shared" si="131"/>
        <v>20</v>
      </c>
      <c r="Q57">
        <f t="shared" si="132"/>
        <v>0.55913011126190593</v>
      </c>
      <c r="R57">
        <f t="shared" si="135"/>
        <v>33.547806675714355</v>
      </c>
      <c r="S57">
        <f t="shared" si="136"/>
        <v>413.00453853829492</v>
      </c>
      <c r="T57">
        <f t="shared" si="137"/>
        <v>8</v>
      </c>
      <c r="U57">
        <f t="shared" si="138"/>
        <v>480</v>
      </c>
      <c r="W57">
        <f t="shared" si="139"/>
        <v>1.3</v>
      </c>
    </row>
    <row r="58" spans="1:45" x14ac:dyDescent="0.25">
      <c r="A58">
        <f t="shared" si="133"/>
        <v>480</v>
      </c>
      <c r="B58" s="4"/>
      <c r="C58" s="4"/>
      <c r="D58" s="4"/>
      <c r="G58">
        <f t="shared" si="125"/>
        <v>0.11534120015400308</v>
      </c>
      <c r="H58" s="4">
        <v>0.11534120015682037</v>
      </c>
      <c r="I58">
        <f t="shared" si="134"/>
        <v>0.15</v>
      </c>
      <c r="K58">
        <f t="shared" si="126"/>
        <v>75.167666439467368</v>
      </c>
      <c r="L58">
        <f t="shared" si="127"/>
        <v>44.444444444444443</v>
      </c>
      <c r="M58">
        <f t="shared" si="128"/>
        <v>119.61211088391181</v>
      </c>
      <c r="N58">
        <f t="shared" si="129"/>
        <v>9.1434990186738604E-2</v>
      </c>
      <c r="O58" s="5">
        <f t="shared" si="130"/>
        <v>31.825415514325066</v>
      </c>
      <c r="P58">
        <f t="shared" si="131"/>
        <v>19.999999999999996</v>
      </c>
      <c r="Q58">
        <f t="shared" si="132"/>
        <v>0.51582152831411943</v>
      </c>
      <c r="R58">
        <f t="shared" si="135"/>
        <v>30.949291698847166</v>
      </c>
      <c r="S58">
        <f t="shared" si="136"/>
        <v>443.95383023714209</v>
      </c>
      <c r="T58">
        <f t="shared" si="137"/>
        <v>9</v>
      </c>
      <c r="U58">
        <f t="shared" si="138"/>
        <v>540</v>
      </c>
      <c r="W58">
        <f t="shared" si="139"/>
        <v>1.3</v>
      </c>
    </row>
    <row r="59" spans="1:45" x14ac:dyDescent="0.25">
      <c r="A59">
        <f t="shared" si="133"/>
        <v>540</v>
      </c>
      <c r="B59" s="4"/>
      <c r="C59" s="4"/>
      <c r="D59" s="4"/>
      <c r="F59" s="4"/>
      <c r="G59">
        <f t="shared" si="125"/>
        <v>0.10705066161071812</v>
      </c>
      <c r="H59" s="4">
        <v>0.10705066161574693</v>
      </c>
      <c r="I59" s="4">
        <v>0.15</v>
      </c>
      <c r="K59">
        <f t="shared" si="126"/>
        <v>87.261221592901393</v>
      </c>
      <c r="L59">
        <f t="shared" si="127"/>
        <v>44.444444444444443</v>
      </c>
      <c r="M59">
        <f t="shared" si="128"/>
        <v>131.70566603734585</v>
      </c>
      <c r="N59">
        <f t="shared" si="129"/>
        <v>8.7136030273424536E-2</v>
      </c>
      <c r="O59" s="5">
        <f t="shared" si="130"/>
        <v>30.18652813543925</v>
      </c>
      <c r="P59">
        <f t="shared" si="131"/>
        <v>19.999999999999996</v>
      </c>
      <c r="Q59">
        <f t="shared" si="132"/>
        <v>0.4787451128182752</v>
      </c>
      <c r="R59">
        <f t="shared" si="135"/>
        <v>28.72470676909651</v>
      </c>
      <c r="S59">
        <f t="shared" si="136"/>
        <v>472.67853700623857</v>
      </c>
      <c r="T59">
        <f t="shared" si="137"/>
        <v>10</v>
      </c>
      <c r="U59">
        <f t="shared" si="138"/>
        <v>600</v>
      </c>
    </row>
    <row r="60" spans="1:45" x14ac:dyDescent="0.25">
      <c r="A60">
        <f t="shared" si="133"/>
        <v>600</v>
      </c>
      <c r="B60" s="4"/>
      <c r="C60" s="4"/>
      <c r="D60" s="4"/>
      <c r="G60">
        <f t="shared" si="125"/>
        <v>9.6783085683338113E-2</v>
      </c>
      <c r="H60" s="4">
        <v>9.6783085696009657E-2</v>
      </c>
      <c r="I60">
        <f t="shared" ref="I60:I85" si="141">I59</f>
        <v>0.15</v>
      </c>
      <c r="K60">
        <f t="shared" ref="K60:K86" si="142">1/H60^2</f>
        <v>106.75815781757333</v>
      </c>
      <c r="L60">
        <f t="shared" ref="L60:L86" si="143">1/I60^2</f>
        <v>44.444444444444443</v>
      </c>
      <c r="M60">
        <f t="shared" ref="M60:M86" si="144">K60+L60</f>
        <v>151.20260226201776</v>
      </c>
      <c r="N60">
        <f t="shared" ref="N60:N86" si="145">1/SQRT(M60)</f>
        <v>8.1324306256813167E-2</v>
      </c>
      <c r="O60" s="5">
        <f t="shared" si="130"/>
        <v>28.326191712747686</v>
      </c>
      <c r="P60">
        <f t="shared" ref="P60:P86" si="146">K60*Q60^2</f>
        <v>20.000000000000004</v>
      </c>
      <c r="Q60">
        <f t="shared" ref="Q60:Q86" si="147">N60*SQRT(O60)</f>
        <v>0.4328271173769303</v>
      </c>
      <c r="R60">
        <f t="shared" si="135"/>
        <v>51.939254085231639</v>
      </c>
      <c r="S60">
        <f t="shared" si="136"/>
        <v>524.61779109147017</v>
      </c>
      <c r="T60">
        <f t="shared" si="137"/>
        <v>12</v>
      </c>
      <c r="U60">
        <f t="shared" si="138"/>
        <v>720</v>
      </c>
    </row>
    <row r="61" spans="1:45" x14ac:dyDescent="0.25">
      <c r="A61">
        <f>A60+120</f>
        <v>720</v>
      </c>
      <c r="B61" s="4"/>
      <c r="C61" s="4"/>
      <c r="D61" s="4"/>
      <c r="G61">
        <f t="shared" si="125"/>
        <v>8.5635679793144556E-2</v>
      </c>
      <c r="H61" s="4">
        <v>8.5635679824524025E-2</v>
      </c>
      <c r="I61">
        <f t="shared" si="141"/>
        <v>0.15</v>
      </c>
      <c r="K61">
        <f t="shared" si="142"/>
        <v>136.36110142919946</v>
      </c>
      <c r="L61">
        <f t="shared" si="143"/>
        <v>44.444444444444443</v>
      </c>
      <c r="M61">
        <f t="shared" si="144"/>
        <v>180.80554587364389</v>
      </c>
      <c r="N61">
        <f t="shared" si="145"/>
        <v>7.4369374066277125E-2</v>
      </c>
      <c r="O61" s="5">
        <f t="shared" si="130"/>
        <v>26.518639696896351</v>
      </c>
      <c r="P61">
        <f t="shared" si="146"/>
        <v>20.000000000000007</v>
      </c>
      <c r="Q61">
        <f t="shared" si="147"/>
        <v>0.38297440277408601</v>
      </c>
      <c r="R61">
        <f t="shared" ref="R61:R86" si="148">Q61*(A62-A61)</f>
        <v>45.956928332890321</v>
      </c>
      <c r="S61">
        <f t="shared" si="136"/>
        <v>570.57471942436052</v>
      </c>
      <c r="T61">
        <f t="shared" ref="T61:T86" si="149">A62/60</f>
        <v>14</v>
      </c>
      <c r="U61">
        <f t="shared" ref="U61:U86" si="150">A62</f>
        <v>840</v>
      </c>
      <c r="AF61">
        <f t="shared" ref="AF61:AF69" si="151">(S29-S39)/Q39</f>
        <v>91.593634196074717</v>
      </c>
    </row>
    <row r="62" spans="1:45" x14ac:dyDescent="0.25">
      <c r="A62">
        <f t="shared" ref="A62:A65" si="152">A61+120</f>
        <v>840</v>
      </c>
      <c r="B62" s="4"/>
      <c r="C62" s="4"/>
      <c r="D62" s="4"/>
      <c r="G62">
        <f t="shared" si="125"/>
        <v>7.6795048923673143E-2</v>
      </c>
      <c r="H62" s="4">
        <v>7.679504899096333E-2</v>
      </c>
      <c r="I62">
        <f t="shared" si="141"/>
        <v>0.15</v>
      </c>
      <c r="K62">
        <f t="shared" si="142"/>
        <v>169.56396229990062</v>
      </c>
      <c r="L62">
        <f t="shared" si="143"/>
        <v>44.444444444444443</v>
      </c>
      <c r="M62">
        <f t="shared" si="144"/>
        <v>214.00840674434505</v>
      </c>
      <c r="N62">
        <f t="shared" si="145"/>
        <v>6.8357250047602638E-2</v>
      </c>
      <c r="O62" s="5">
        <f t="shared" si="130"/>
        <v>25.24220404402174</v>
      </c>
      <c r="P62">
        <f t="shared" si="146"/>
        <v>20.000000000000004</v>
      </c>
      <c r="Q62">
        <f t="shared" si="147"/>
        <v>0.3434378997584413</v>
      </c>
      <c r="R62">
        <f t="shared" si="148"/>
        <v>41.212547971012953</v>
      </c>
      <c r="S62">
        <f t="shared" si="136"/>
        <v>611.78726739537342</v>
      </c>
      <c r="T62">
        <f t="shared" si="149"/>
        <v>16</v>
      </c>
      <c r="U62">
        <f t="shared" si="150"/>
        <v>960</v>
      </c>
      <c r="AF62">
        <f t="shared" si="151"/>
        <v>226.65442458371567</v>
      </c>
    </row>
    <row r="63" spans="1:45" x14ac:dyDescent="0.25">
      <c r="A63">
        <f t="shared" si="152"/>
        <v>960</v>
      </c>
      <c r="B63" s="4"/>
      <c r="C63" s="4"/>
      <c r="D63" s="4"/>
      <c r="G63">
        <f t="shared" si="125"/>
        <v>6.9611359573215889E-2</v>
      </c>
      <c r="H63" s="4">
        <v>6.961135970286865E-2</v>
      </c>
      <c r="I63">
        <f t="shared" si="141"/>
        <v>0.15</v>
      </c>
      <c r="K63">
        <f t="shared" si="142"/>
        <v>206.36676981268346</v>
      </c>
      <c r="L63">
        <f t="shared" si="143"/>
        <v>44.444444444444443</v>
      </c>
      <c r="M63">
        <f t="shared" si="144"/>
        <v>250.81121425712792</v>
      </c>
      <c r="N63">
        <f t="shared" si="145"/>
        <v>6.3143190860573795E-2</v>
      </c>
      <c r="O63" s="5">
        <f t="shared" si="130"/>
        <v>24.307325688606369</v>
      </c>
      <c r="P63">
        <f t="shared" si="146"/>
        <v>20.000000000000004</v>
      </c>
      <c r="Q63">
        <f t="shared" si="147"/>
        <v>0.31131146460360776</v>
      </c>
      <c r="R63">
        <f t="shared" si="148"/>
        <v>37.35737575243293</v>
      </c>
      <c r="S63">
        <f t="shared" si="136"/>
        <v>649.14464314780639</v>
      </c>
      <c r="T63">
        <f t="shared" si="149"/>
        <v>18</v>
      </c>
      <c r="U63">
        <f t="shared" si="150"/>
        <v>1080</v>
      </c>
      <c r="AF63">
        <f t="shared" si="151"/>
        <v>452.63573400163438</v>
      </c>
      <c r="AI63">
        <v>0</v>
      </c>
      <c r="AJ63">
        <f>AI63/60</f>
        <v>0</v>
      </c>
      <c r="AL63">
        <v>0</v>
      </c>
      <c r="AM63">
        <v>4.5</v>
      </c>
      <c r="AO63">
        <v>4.5</v>
      </c>
      <c r="AR63">
        <v>0</v>
      </c>
      <c r="AS63">
        <v>0</v>
      </c>
    </row>
    <row r="64" spans="1:45" x14ac:dyDescent="0.25">
      <c r="A64">
        <f t="shared" si="152"/>
        <v>1080</v>
      </c>
      <c r="B64" s="4"/>
      <c r="C64" s="4"/>
      <c r="D64" s="4"/>
      <c r="G64">
        <f t="shared" si="125"/>
        <v>6.3658180551376592E-2</v>
      </c>
      <c r="H64" s="4">
        <v>6.3658180781340432E-2</v>
      </c>
      <c r="I64">
        <f t="shared" si="141"/>
        <v>0.15</v>
      </c>
      <c r="K64">
        <f t="shared" si="142"/>
        <v>246.76954114664798</v>
      </c>
      <c r="L64">
        <f t="shared" si="143"/>
        <v>44.444444444444443</v>
      </c>
      <c r="M64">
        <f t="shared" si="144"/>
        <v>291.21398559109241</v>
      </c>
      <c r="N64">
        <f t="shared" si="145"/>
        <v>5.8599496692244978E-2</v>
      </c>
      <c r="O64" s="5">
        <f t="shared" si="130"/>
        <v>23.602101315902061</v>
      </c>
      <c r="P64">
        <f t="shared" si="146"/>
        <v>19.999999999999993</v>
      </c>
      <c r="Q64">
        <f t="shared" si="147"/>
        <v>0.28468803910209572</v>
      </c>
      <c r="R64">
        <f t="shared" si="148"/>
        <v>34.162564692251486</v>
      </c>
      <c r="S64">
        <f t="shared" si="136"/>
        <v>683.30720784005791</v>
      </c>
      <c r="T64">
        <f t="shared" si="149"/>
        <v>20</v>
      </c>
      <c r="U64">
        <f t="shared" si="150"/>
        <v>1200</v>
      </c>
      <c r="AF64">
        <f t="shared" si="151"/>
        <v>1131.3808578857781</v>
      </c>
      <c r="AI64">
        <v>23</v>
      </c>
      <c r="AJ64">
        <f t="shared" ref="AJ64:AJ70" si="153">AI64/60</f>
        <v>0.38333333333333336</v>
      </c>
      <c r="AK64">
        <f>AJ62+(AI64-AJ62)/2</f>
        <v>11.5</v>
      </c>
      <c r="AL64">
        <v>100</v>
      </c>
      <c r="AM64">
        <f>(AL64-AL62)/(AI64-AJ62)</f>
        <v>4.3478260869565215</v>
      </c>
      <c r="AO64">
        <f t="shared" ref="AO64:AO70" si="154">AO$63/LOG(AR64)</f>
        <v>2.2333167334022757</v>
      </c>
      <c r="AP64" s="4">
        <v>4000</v>
      </c>
      <c r="AQ64" s="4">
        <f>-0.0015</f>
        <v>-1.5E-3</v>
      </c>
      <c r="AR64">
        <f>AR63+AS64</f>
        <v>103.5</v>
      </c>
      <c r="AS64">
        <f>AI64*AO63</f>
        <v>103.5</v>
      </c>
    </row>
    <row r="65" spans="1:45" x14ac:dyDescent="0.25">
      <c r="A65">
        <f t="shared" si="152"/>
        <v>1200</v>
      </c>
      <c r="B65" s="4"/>
      <c r="C65" s="4"/>
      <c r="D65" s="4"/>
      <c r="G65">
        <f t="shared" si="125"/>
        <v>5.7564250537638618E-2</v>
      </c>
      <c r="H65" s="4">
        <v>5.756425099055798E-2</v>
      </c>
      <c r="I65">
        <f t="shared" si="141"/>
        <v>0.15</v>
      </c>
      <c r="K65">
        <f t="shared" si="142"/>
        <v>301.78266107208572</v>
      </c>
      <c r="L65">
        <f t="shared" si="143"/>
        <v>44.444444444444443</v>
      </c>
      <c r="M65">
        <f t="shared" si="144"/>
        <v>346.22710551653017</v>
      </c>
      <c r="N65">
        <f t="shared" si="145"/>
        <v>5.3742698286662949E-2</v>
      </c>
      <c r="O65" s="5">
        <f t="shared" si="130"/>
        <v>22.945460437425741</v>
      </c>
      <c r="P65">
        <f t="shared" si="146"/>
        <v>20</v>
      </c>
      <c r="Q65">
        <f t="shared" si="147"/>
        <v>0.25743515657749449</v>
      </c>
      <c r="R65">
        <f t="shared" si="148"/>
        <v>46.33832818394901</v>
      </c>
      <c r="S65">
        <f t="shared" si="136"/>
        <v>729.6455360240069</v>
      </c>
      <c r="T65">
        <f t="shared" si="149"/>
        <v>23</v>
      </c>
      <c r="U65">
        <f t="shared" si="150"/>
        <v>1380</v>
      </c>
      <c r="AF65">
        <f t="shared" si="151"/>
        <v>3864.1324120273957</v>
      </c>
      <c r="AG65">
        <v>2</v>
      </c>
      <c r="AH65">
        <v>6</v>
      </c>
      <c r="AI65">
        <f>AG65*60+AH65</f>
        <v>126</v>
      </c>
      <c r="AJ65">
        <f t="shared" si="153"/>
        <v>2.1</v>
      </c>
      <c r="AK65">
        <f>AI63+(AI65-AI63)/2</f>
        <v>63</v>
      </c>
      <c r="AL65">
        <v>500</v>
      </c>
      <c r="AM65">
        <f>(AL65-AL63)/(AI65-AI63)</f>
        <v>3.9682539682539684</v>
      </c>
      <c r="AO65">
        <f t="shared" si="154"/>
        <v>1.7405797063056199</v>
      </c>
      <c r="AP65">
        <f>AP64</f>
        <v>4000</v>
      </c>
      <c r="AQ65">
        <f>AQ64</f>
        <v>-1.5E-3</v>
      </c>
      <c r="AR65">
        <f t="shared" ref="AR65:AR70" si="155">AR64+AS65</f>
        <v>384.89790840868676</v>
      </c>
      <c r="AS65">
        <f t="shared" ref="AS65:AS70" si="156">AI65*AO64</f>
        <v>281.39790840868676</v>
      </c>
    </row>
    <row r="66" spans="1:45" x14ac:dyDescent="0.25">
      <c r="A66">
        <f>A65+180</f>
        <v>1380</v>
      </c>
      <c r="B66" s="4"/>
      <c r="C66" s="4"/>
      <c r="D66" s="4"/>
      <c r="G66">
        <f t="shared" si="125"/>
        <v>5.157722661353753E-2</v>
      </c>
      <c r="H66" s="4">
        <v>5.1577227481790236E-2</v>
      </c>
      <c r="I66">
        <f t="shared" si="141"/>
        <v>0.15</v>
      </c>
      <c r="K66">
        <f t="shared" si="142"/>
        <v>375.91011672955989</v>
      </c>
      <c r="L66">
        <f t="shared" si="143"/>
        <v>44.444444444444443</v>
      </c>
      <c r="M66">
        <f t="shared" si="144"/>
        <v>420.35456117400435</v>
      </c>
      <c r="N66">
        <f t="shared" si="145"/>
        <v>4.877442047176455E-2</v>
      </c>
      <c r="O66" s="5">
        <f t="shared" si="130"/>
        <v>22.364631461962965</v>
      </c>
      <c r="P66">
        <f t="shared" si="146"/>
        <v>19.999999999999996</v>
      </c>
      <c r="Q66">
        <f t="shared" si="147"/>
        <v>0.23066037348050653</v>
      </c>
      <c r="R66">
        <f t="shared" si="148"/>
        <v>41.518867226491174</v>
      </c>
      <c r="S66">
        <f t="shared" si="136"/>
        <v>771.16440325049803</v>
      </c>
      <c r="T66">
        <f t="shared" si="149"/>
        <v>26</v>
      </c>
      <c r="U66">
        <f t="shared" si="150"/>
        <v>1560</v>
      </c>
      <c r="AF66">
        <f t="shared" si="151"/>
        <v>12475.561118916132</v>
      </c>
      <c r="AG66">
        <v>4</v>
      </c>
      <c r="AH66">
        <v>36</v>
      </c>
      <c r="AI66">
        <f t="shared" ref="AI66:AI70" si="157">AG66*60+AH66</f>
        <v>276</v>
      </c>
      <c r="AJ66">
        <f t="shared" si="153"/>
        <v>4.5999999999999996</v>
      </c>
      <c r="AK66">
        <f>AI65+(AI66-AI65)/2</f>
        <v>201</v>
      </c>
      <c r="AL66">
        <v>1000</v>
      </c>
      <c r="AM66">
        <f>(AL66-AL65)/(AI66-AI65)</f>
        <v>3.3333333333333335</v>
      </c>
      <c r="AO66">
        <f t="shared" si="154"/>
        <v>1.5320892761951179</v>
      </c>
      <c r="AP66">
        <f t="shared" ref="AP66:AP71" si="158">AP65</f>
        <v>4000</v>
      </c>
      <c r="AQ66">
        <f t="shared" ref="AQ66:AQ71" si="159">AQ65</f>
        <v>-1.5E-3</v>
      </c>
      <c r="AR66">
        <f t="shared" si="155"/>
        <v>865.29790734903781</v>
      </c>
      <c r="AS66">
        <f t="shared" si="156"/>
        <v>480.39999894035111</v>
      </c>
    </row>
    <row r="67" spans="1:45" x14ac:dyDescent="0.25">
      <c r="A67">
        <f t="shared" ref="A67:A69" si="160">A66+180</f>
        <v>1560</v>
      </c>
      <c r="B67" s="4"/>
      <c r="C67" s="4"/>
      <c r="D67" s="4"/>
      <c r="G67">
        <f t="shared" si="125"/>
        <v>4.6719920265773131E-2</v>
      </c>
      <c r="H67" s="4">
        <v>4.6719921784269987E-2</v>
      </c>
      <c r="I67">
        <f t="shared" si="141"/>
        <v>0.15</v>
      </c>
      <c r="K67">
        <f t="shared" si="142"/>
        <v>458.13744126904822</v>
      </c>
      <c r="L67">
        <f t="shared" si="143"/>
        <v>44.444444444444443</v>
      </c>
      <c r="M67">
        <f t="shared" si="144"/>
        <v>502.58188571349268</v>
      </c>
      <c r="N67">
        <f t="shared" si="145"/>
        <v>4.4606339372921959E-2</v>
      </c>
      <c r="O67" s="5">
        <f t="shared" si="130"/>
        <v>21.940223192469603</v>
      </c>
      <c r="P67">
        <f t="shared" si="146"/>
        <v>19.999999999999996</v>
      </c>
      <c r="Q67">
        <f t="shared" si="147"/>
        <v>0.20893784202620191</v>
      </c>
      <c r="R67">
        <f t="shared" si="148"/>
        <v>37.608811564716348</v>
      </c>
      <c r="S67">
        <f t="shared" si="136"/>
        <v>808.77321481521437</v>
      </c>
      <c r="T67">
        <f t="shared" si="149"/>
        <v>29</v>
      </c>
      <c r="U67">
        <f t="shared" si="150"/>
        <v>1740</v>
      </c>
      <c r="AF67">
        <f t="shared" si="151"/>
        <v>26998.623526165917</v>
      </c>
      <c r="AG67">
        <v>8</v>
      </c>
      <c r="AH67">
        <v>8</v>
      </c>
      <c r="AI67">
        <f t="shared" si="157"/>
        <v>488</v>
      </c>
      <c r="AJ67">
        <f t="shared" si="153"/>
        <v>8.1333333333333329</v>
      </c>
      <c r="AK67">
        <f>AI66+(AI67-AI66)/2</f>
        <v>382</v>
      </c>
      <c r="AL67">
        <v>1500</v>
      </c>
      <c r="AM67">
        <f>(AL67-AL66)/(AI67-AI66)</f>
        <v>2.358490566037736</v>
      </c>
      <c r="AO67">
        <f t="shared" si="154"/>
        <v>1.4029080462449006</v>
      </c>
      <c r="AP67">
        <f t="shared" si="158"/>
        <v>4000</v>
      </c>
      <c r="AQ67">
        <f t="shared" si="159"/>
        <v>-1.5E-3</v>
      </c>
      <c r="AR67">
        <f t="shared" si="155"/>
        <v>1612.9574741322554</v>
      </c>
      <c r="AS67">
        <f t="shared" si="156"/>
        <v>747.65956678321754</v>
      </c>
    </row>
    <row r="68" spans="1:45" x14ac:dyDescent="0.25">
      <c r="A68">
        <f t="shared" si="160"/>
        <v>1740</v>
      </c>
      <c r="B68" s="4"/>
      <c r="C68" s="4"/>
      <c r="D68" s="4"/>
      <c r="F68" s="4"/>
      <c r="G68">
        <f t="shared" si="125"/>
        <v>4.2699780905595217E-2</v>
      </c>
      <c r="H68" s="4">
        <v>4.269978337959493E-2</v>
      </c>
      <c r="I68" s="4">
        <v>0.15</v>
      </c>
      <c r="K68">
        <f t="shared" si="142"/>
        <v>548.46466894021967</v>
      </c>
      <c r="L68">
        <f t="shared" si="143"/>
        <v>44.444444444444443</v>
      </c>
      <c r="M68">
        <f t="shared" si="144"/>
        <v>592.90911338466412</v>
      </c>
      <c r="N68">
        <f t="shared" si="145"/>
        <v>4.1068225415327675E-2</v>
      </c>
      <c r="O68" s="5">
        <f t="shared" si="130"/>
        <v>21.620685778368298</v>
      </c>
      <c r="P68">
        <f t="shared" si="146"/>
        <v>19.999999999999996</v>
      </c>
      <c r="Q68">
        <f t="shared" si="147"/>
        <v>0.19095923652257993</v>
      </c>
      <c r="R68">
        <f t="shared" si="148"/>
        <v>34.372662574064385</v>
      </c>
      <c r="S68">
        <f t="shared" si="136"/>
        <v>843.14587738927878</v>
      </c>
      <c r="T68">
        <f t="shared" si="149"/>
        <v>32</v>
      </c>
      <c r="U68">
        <f t="shared" si="150"/>
        <v>1920</v>
      </c>
      <c r="AF68">
        <f t="shared" si="151"/>
        <v>45609.029398158375</v>
      </c>
      <c r="AG68">
        <v>13</v>
      </c>
      <c r="AH68">
        <v>54</v>
      </c>
      <c r="AI68">
        <f t="shared" si="157"/>
        <v>834</v>
      </c>
      <c r="AJ68">
        <f t="shared" si="153"/>
        <v>13.9</v>
      </c>
      <c r="AK68">
        <f>AI67+(AI68-AI67)/2</f>
        <v>661</v>
      </c>
      <c r="AL68">
        <v>2000</v>
      </c>
      <c r="AM68">
        <f>(AL68-AL67)/(AI68-AI67)</f>
        <v>1.4450867052023122</v>
      </c>
      <c r="AO68">
        <f t="shared" si="154"/>
        <v>1.3064265514910702</v>
      </c>
      <c r="AP68">
        <f t="shared" si="158"/>
        <v>4000</v>
      </c>
      <c r="AQ68">
        <f t="shared" si="159"/>
        <v>-1.5E-3</v>
      </c>
      <c r="AR68">
        <f t="shared" si="155"/>
        <v>2782.9827847005026</v>
      </c>
      <c r="AS68">
        <f t="shared" si="156"/>
        <v>1170.0253105682471</v>
      </c>
    </row>
    <row r="69" spans="1:45" x14ac:dyDescent="0.25">
      <c r="A69">
        <f t="shared" si="160"/>
        <v>1920</v>
      </c>
      <c r="B69" s="4"/>
      <c r="C69" s="4"/>
      <c r="D69" s="4"/>
      <c r="G69">
        <f t="shared" si="125"/>
        <v>3.8827745023984069E-2</v>
      </c>
      <c r="H69" s="4">
        <v>3.882774919409044E-2</v>
      </c>
      <c r="I69">
        <f t="shared" ref="I69" si="161">I68</f>
        <v>0.15</v>
      </c>
      <c r="K69">
        <f t="shared" si="142"/>
        <v>663.30850925921584</v>
      </c>
      <c r="L69">
        <f t="shared" si="143"/>
        <v>44.444444444444443</v>
      </c>
      <c r="M69">
        <f t="shared" si="144"/>
        <v>707.7529537036603</v>
      </c>
      <c r="N69">
        <f t="shared" si="145"/>
        <v>3.7588860015156864E-2</v>
      </c>
      <c r="O69" s="5">
        <f t="shared" si="130"/>
        <v>21.340083651092616</v>
      </c>
      <c r="P69">
        <f t="shared" si="146"/>
        <v>20.000000000000004</v>
      </c>
      <c r="Q69">
        <f t="shared" si="147"/>
        <v>0.17364297322259781</v>
      </c>
      <c r="R69">
        <f t="shared" si="148"/>
        <v>41.674313573423476</v>
      </c>
      <c r="S69">
        <f t="shared" si="136"/>
        <v>884.82019096270221</v>
      </c>
      <c r="T69">
        <f t="shared" si="149"/>
        <v>36</v>
      </c>
      <c r="U69">
        <f t="shared" si="150"/>
        <v>2160</v>
      </c>
      <c r="AF69">
        <f t="shared" si="151"/>
        <v>-72534.148315192971</v>
      </c>
      <c r="AG69">
        <v>24</v>
      </c>
      <c r="AH69">
        <v>16</v>
      </c>
      <c r="AI69">
        <f t="shared" si="157"/>
        <v>1456</v>
      </c>
      <c r="AJ69">
        <f t="shared" si="153"/>
        <v>24.266666666666666</v>
      </c>
      <c r="AK69">
        <f>AI68+(AI69-AI68)/2</f>
        <v>1145</v>
      </c>
      <c r="AL69">
        <v>2500</v>
      </c>
      <c r="AM69">
        <f>(AL69-AL68)/(AI69-AI68)</f>
        <v>0.8038585209003215</v>
      </c>
      <c r="AO69">
        <f t="shared" si="154"/>
        <v>1.2259166767360068</v>
      </c>
      <c r="AP69">
        <f t="shared" si="158"/>
        <v>4000</v>
      </c>
      <c r="AQ69">
        <f t="shared" si="159"/>
        <v>-1.5E-3</v>
      </c>
      <c r="AR69">
        <f t="shared" si="155"/>
        <v>4685.1398436715008</v>
      </c>
      <c r="AS69">
        <f t="shared" si="156"/>
        <v>1902.1570589709982</v>
      </c>
    </row>
    <row r="70" spans="1:45" x14ac:dyDescent="0.25">
      <c r="A70">
        <f>A69+240</f>
        <v>2160</v>
      </c>
      <c r="B70" s="4"/>
      <c r="C70" s="4"/>
      <c r="D70" s="4"/>
      <c r="G70">
        <f t="shared" si="125"/>
        <v>3.5158690720613534E-2</v>
      </c>
      <c r="H70" s="4">
        <v>3.5158697586959969E-2</v>
      </c>
      <c r="I70">
        <f t="shared" si="141"/>
        <v>0.15</v>
      </c>
      <c r="K70">
        <f t="shared" si="142"/>
        <v>808.97377391712746</v>
      </c>
      <c r="L70">
        <f t="shared" si="143"/>
        <v>44.444444444444443</v>
      </c>
      <c r="M70">
        <f t="shared" si="144"/>
        <v>853.41821836157192</v>
      </c>
      <c r="N70">
        <f t="shared" si="145"/>
        <v>3.4230957330290197E-2</v>
      </c>
      <c r="O70" s="5">
        <f t="shared" si="130"/>
        <v>21.098785792010048</v>
      </c>
      <c r="P70">
        <f t="shared" si="146"/>
        <v>20.000000000000004</v>
      </c>
      <c r="Q70">
        <f t="shared" si="147"/>
        <v>0.15723447560960063</v>
      </c>
      <c r="R70">
        <f t="shared" si="148"/>
        <v>37.736274146304154</v>
      </c>
      <c r="S70">
        <f t="shared" si="136"/>
        <v>922.55646510900635</v>
      </c>
      <c r="T70">
        <f t="shared" si="149"/>
        <v>40</v>
      </c>
      <c r="U70">
        <f t="shared" si="150"/>
        <v>2400</v>
      </c>
      <c r="AF70" t="e">
        <f>(S38-S49)/Q49</f>
        <v>#DIV/0!</v>
      </c>
      <c r="AG70">
        <v>43</v>
      </c>
      <c r="AH70">
        <v>48</v>
      </c>
      <c r="AI70">
        <f t="shared" si="157"/>
        <v>2628</v>
      </c>
      <c r="AJ70">
        <f t="shared" si="153"/>
        <v>43.8</v>
      </c>
      <c r="AK70">
        <f>AI69+(AI70-AI69)/2</f>
        <v>2042</v>
      </c>
      <c r="AL70">
        <v>3000</v>
      </c>
      <c r="AM70">
        <f>(AL70-AL69)/(AI70-AI69)</f>
        <v>0.42662116040955633</v>
      </c>
      <c r="AO70">
        <f t="shared" si="154"/>
        <v>1.1544371552601251</v>
      </c>
      <c r="AP70">
        <f t="shared" si="158"/>
        <v>4000</v>
      </c>
      <c r="AQ70">
        <f t="shared" si="159"/>
        <v>-1.5E-3</v>
      </c>
      <c r="AR70">
        <f t="shared" si="155"/>
        <v>7906.8488701337265</v>
      </c>
      <c r="AS70">
        <f t="shared" si="156"/>
        <v>3221.7090264622257</v>
      </c>
    </row>
    <row r="71" spans="1:45" x14ac:dyDescent="0.25">
      <c r="A71">
        <f t="shared" ref="A71:A75" si="162">A70+240</f>
        <v>2400</v>
      </c>
      <c r="B71" s="4"/>
      <c r="C71" s="4"/>
      <c r="D71" s="4"/>
      <c r="G71">
        <f t="shared" si="125"/>
        <v>3.2123975193026212E-2</v>
      </c>
      <c r="H71" s="4">
        <v>3.2123985810007312E-2</v>
      </c>
      <c r="I71">
        <f t="shared" si="141"/>
        <v>0.15</v>
      </c>
      <c r="K71">
        <f t="shared" si="142"/>
        <v>969.03876162063978</v>
      </c>
      <c r="L71">
        <f t="shared" si="143"/>
        <v>44.444444444444443</v>
      </c>
      <c r="M71">
        <f t="shared" si="144"/>
        <v>1013.4832060650842</v>
      </c>
      <c r="N71">
        <f t="shared" si="145"/>
        <v>3.1411720299703037E-2</v>
      </c>
      <c r="O71" s="5">
        <f t="shared" si="130"/>
        <v>20.917289301619157</v>
      </c>
      <c r="P71">
        <f t="shared" si="146"/>
        <v>20</v>
      </c>
      <c r="Q71">
        <f t="shared" si="147"/>
        <v>0.14366283195882998</v>
      </c>
      <c r="R71">
        <f t="shared" si="148"/>
        <v>34.479079670119198</v>
      </c>
      <c r="S71">
        <f t="shared" si="136"/>
        <v>957.03554477912553</v>
      </c>
      <c r="T71">
        <f t="shared" si="149"/>
        <v>44</v>
      </c>
      <c r="U71">
        <f t="shared" si="150"/>
        <v>2640</v>
      </c>
      <c r="AO71" t="e">
        <f>AB$39*AP71^(AQ71*#REF!)</f>
        <v>#REF!</v>
      </c>
      <c r="AP71">
        <f t="shared" si="158"/>
        <v>4000</v>
      </c>
      <c r="AQ71">
        <f t="shared" si="159"/>
        <v>-1.5E-3</v>
      </c>
    </row>
    <row r="72" spans="1:45" x14ac:dyDescent="0.25">
      <c r="A72">
        <f t="shared" si="162"/>
        <v>2640</v>
      </c>
      <c r="B72" s="4"/>
      <c r="C72" s="4"/>
      <c r="D72" s="4"/>
      <c r="G72">
        <f t="shared" si="125"/>
        <v>2.9572022826746345E-2</v>
      </c>
      <c r="H72" s="4">
        <v>2.9572038442286501E-2</v>
      </c>
      <c r="I72">
        <f t="shared" si="141"/>
        <v>0.15</v>
      </c>
      <c r="K72">
        <f t="shared" si="142"/>
        <v>1143.5034410279559</v>
      </c>
      <c r="L72">
        <f t="shared" si="143"/>
        <v>44.444444444444443</v>
      </c>
      <c r="M72">
        <f t="shared" si="144"/>
        <v>1187.9478854724002</v>
      </c>
      <c r="N72">
        <f t="shared" si="145"/>
        <v>2.9013579042089507E-2</v>
      </c>
      <c r="O72" s="5">
        <f t="shared" si="130"/>
        <v>20.777338184561842</v>
      </c>
      <c r="P72">
        <f t="shared" si="146"/>
        <v>19.999999999999993</v>
      </c>
      <c r="Q72">
        <f t="shared" si="147"/>
        <v>0.1322501763803792</v>
      </c>
      <c r="R72">
        <f t="shared" si="148"/>
        <v>31.740042331291008</v>
      </c>
      <c r="S72">
        <f t="shared" si="136"/>
        <v>988.7755871104165</v>
      </c>
      <c r="T72">
        <f t="shared" si="149"/>
        <v>48</v>
      </c>
      <c r="U72">
        <f t="shared" si="150"/>
        <v>2880</v>
      </c>
    </row>
    <row r="73" spans="1:45" x14ac:dyDescent="0.25">
      <c r="A73">
        <f t="shared" si="162"/>
        <v>2880</v>
      </c>
      <c r="B73" s="4"/>
      <c r="C73" s="4"/>
      <c r="D73" s="4"/>
      <c r="G73">
        <f t="shared" si="125"/>
        <v>2.7396027713638145E-2</v>
      </c>
      <c r="H73" s="4">
        <v>2.7396049765974931E-2</v>
      </c>
      <c r="I73">
        <f t="shared" si="141"/>
        <v>0.15</v>
      </c>
      <c r="K73">
        <f t="shared" si="142"/>
        <v>1332.367734850289</v>
      </c>
      <c r="L73">
        <f t="shared" si="143"/>
        <v>44.444444444444443</v>
      </c>
      <c r="M73">
        <f t="shared" si="144"/>
        <v>1376.8121792947334</v>
      </c>
      <c r="N73">
        <f t="shared" si="145"/>
        <v>2.6950240830419553E-2</v>
      </c>
      <c r="O73" s="5">
        <f t="shared" si="130"/>
        <v>20.667149815804247</v>
      </c>
      <c r="P73">
        <f t="shared" si="146"/>
        <v>20.000000000000011</v>
      </c>
      <c r="Q73">
        <f t="shared" si="147"/>
        <v>0.12251885918337434</v>
      </c>
      <c r="R73">
        <f t="shared" si="148"/>
        <v>29.404526204009841</v>
      </c>
      <c r="S73">
        <f t="shared" si="136"/>
        <v>1018.1801133144263</v>
      </c>
      <c r="T73">
        <f t="shared" si="149"/>
        <v>52</v>
      </c>
      <c r="U73">
        <f t="shared" si="150"/>
        <v>3120</v>
      </c>
    </row>
    <row r="74" spans="1:45" x14ac:dyDescent="0.25">
      <c r="A74">
        <f t="shared" si="162"/>
        <v>3120</v>
      </c>
      <c r="B74" s="4"/>
      <c r="C74" s="4"/>
      <c r="D74" s="4"/>
      <c r="G74">
        <f t="shared" si="125"/>
        <v>2.5518549126600187E-2</v>
      </c>
      <c r="H74" s="4">
        <v>2.5518579238558617E-2</v>
      </c>
      <c r="I74">
        <f t="shared" si="141"/>
        <v>0.15</v>
      </c>
      <c r="K74">
        <f t="shared" si="142"/>
        <v>1535.6315199332093</v>
      </c>
      <c r="L74">
        <f t="shared" si="143"/>
        <v>44.444444444444443</v>
      </c>
      <c r="M74">
        <f t="shared" si="144"/>
        <v>1580.0759643776537</v>
      </c>
      <c r="N74">
        <f t="shared" si="145"/>
        <v>2.5157125517402939E-2</v>
      </c>
      <c r="O74" s="5">
        <f t="shared" si="130"/>
        <v>20.578842565648529</v>
      </c>
      <c r="P74">
        <f t="shared" si="146"/>
        <v>20.000000000000004</v>
      </c>
      <c r="Q74">
        <f t="shared" si="147"/>
        <v>0.1141225557332638</v>
      </c>
      <c r="R74">
        <f t="shared" si="148"/>
        <v>27.38941337598331</v>
      </c>
      <c r="S74">
        <f t="shared" si="136"/>
        <v>1045.5695266904097</v>
      </c>
      <c r="T74">
        <f t="shared" si="149"/>
        <v>56</v>
      </c>
      <c r="U74">
        <f t="shared" si="150"/>
        <v>3360</v>
      </c>
    </row>
    <row r="75" spans="1:45" x14ac:dyDescent="0.25">
      <c r="A75">
        <f t="shared" si="162"/>
        <v>3360</v>
      </c>
      <c r="B75" s="4"/>
      <c r="C75" s="4"/>
      <c r="D75" s="4"/>
      <c r="G75">
        <f t="shared" si="125"/>
        <v>2.3698805883426148E-2</v>
      </c>
      <c r="H75" s="4">
        <v>2.369884751760756E-2</v>
      </c>
      <c r="I75">
        <f t="shared" si="141"/>
        <v>0.15</v>
      </c>
      <c r="K75">
        <f t="shared" si="142"/>
        <v>1780.5146308330013</v>
      </c>
      <c r="L75">
        <f t="shared" si="143"/>
        <v>44.444444444444443</v>
      </c>
      <c r="M75">
        <f t="shared" si="144"/>
        <v>1824.9590752774457</v>
      </c>
      <c r="N75">
        <f t="shared" si="145"/>
        <v>2.3408491902625339E-2</v>
      </c>
      <c r="O75" s="5">
        <f t="shared" si="130"/>
        <v>20.499231443255837</v>
      </c>
      <c r="P75">
        <f t="shared" si="146"/>
        <v>20</v>
      </c>
      <c r="Q75">
        <f t="shared" si="147"/>
        <v>0.10598446807554529</v>
      </c>
      <c r="R75">
        <f t="shared" si="148"/>
        <v>31.795340422663585</v>
      </c>
      <c r="S75">
        <f t="shared" si="136"/>
        <v>1077.3648671130734</v>
      </c>
      <c r="T75">
        <f t="shared" si="149"/>
        <v>61</v>
      </c>
      <c r="U75">
        <f t="shared" si="150"/>
        <v>3660</v>
      </c>
    </row>
    <row r="76" spans="1:45" x14ac:dyDescent="0.25">
      <c r="A76">
        <f>A75+300</f>
        <v>3660</v>
      </c>
      <c r="B76" s="4"/>
      <c r="C76" s="4"/>
      <c r="D76" s="4"/>
      <c r="G76">
        <f t="shared" si="125"/>
        <v>2.1952159133978903E-2</v>
      </c>
      <c r="H76" s="4">
        <v>2.1952216332134268E-2</v>
      </c>
      <c r="I76">
        <f t="shared" si="141"/>
        <v>0.15</v>
      </c>
      <c r="K76">
        <f t="shared" si="142"/>
        <v>2075.1201724345306</v>
      </c>
      <c r="L76">
        <f t="shared" si="143"/>
        <v>44.444444444444443</v>
      </c>
      <c r="M76">
        <f t="shared" si="144"/>
        <v>2119.5646168789749</v>
      </c>
      <c r="N76">
        <f t="shared" si="145"/>
        <v>2.1720842650854728E-2</v>
      </c>
      <c r="O76" s="5">
        <f t="shared" si="130"/>
        <v>20.428355379460289</v>
      </c>
      <c r="P76">
        <f t="shared" si="146"/>
        <v>19.999999999999996</v>
      </c>
      <c r="Q76">
        <f t="shared" si="147"/>
        <v>9.8173295950866643E-2</v>
      </c>
      <c r="R76">
        <f t="shared" si="148"/>
        <v>29.451988785259992</v>
      </c>
      <c r="S76">
        <f t="shared" si="136"/>
        <v>1106.8168558983334</v>
      </c>
      <c r="T76">
        <f t="shared" si="149"/>
        <v>66</v>
      </c>
      <c r="U76">
        <f t="shared" si="150"/>
        <v>3960</v>
      </c>
    </row>
    <row r="77" spans="1:45" x14ac:dyDescent="0.25">
      <c r="A77">
        <f t="shared" ref="A77:A90" si="163">A76+300</f>
        <v>3960</v>
      </c>
      <c r="B77" s="4"/>
      <c r="C77" s="4"/>
      <c r="D77" s="4"/>
      <c r="F77" s="4"/>
      <c r="G77">
        <f t="shared" si="125"/>
        <v>2.0445488765599474E-2</v>
      </c>
      <c r="H77" s="4">
        <v>2.0445564962230454E-2</v>
      </c>
      <c r="I77" s="4">
        <v>0.15</v>
      </c>
      <c r="K77">
        <f t="shared" si="142"/>
        <v>2392.223589449336</v>
      </c>
      <c r="L77">
        <f t="shared" si="143"/>
        <v>44.444444444444443</v>
      </c>
      <c r="M77">
        <f t="shared" si="144"/>
        <v>2436.6680338937804</v>
      </c>
      <c r="N77">
        <f t="shared" si="145"/>
        <v>2.025824490301497E-2</v>
      </c>
      <c r="O77" s="5">
        <f t="shared" si="130"/>
        <v>20.371574334777588</v>
      </c>
      <c r="P77">
        <f t="shared" si="146"/>
        <v>20.000000000000004</v>
      </c>
      <c r="Q77">
        <f t="shared" si="147"/>
        <v>9.1435346187870442E-2</v>
      </c>
      <c r="R77">
        <f t="shared" si="148"/>
        <v>27.430603856361131</v>
      </c>
      <c r="S77">
        <f t="shared" si="136"/>
        <v>1134.2474597546945</v>
      </c>
      <c r="T77">
        <f t="shared" si="149"/>
        <v>71</v>
      </c>
      <c r="U77">
        <f t="shared" si="150"/>
        <v>4260</v>
      </c>
    </row>
    <row r="78" spans="1:45" x14ac:dyDescent="0.25">
      <c r="A78">
        <f t="shared" si="163"/>
        <v>4260</v>
      </c>
      <c r="B78" s="4"/>
      <c r="C78" s="4"/>
      <c r="D78" s="4"/>
      <c r="G78">
        <f t="shared" si="125"/>
        <v>1.9132485198716766E-2</v>
      </c>
      <c r="H78" s="4">
        <v>1.9132584110405953E-2</v>
      </c>
      <c r="I78">
        <f t="shared" ref="I78" si="164">I77</f>
        <v>0.15</v>
      </c>
      <c r="K78">
        <f t="shared" si="142"/>
        <v>2731.8241344654948</v>
      </c>
      <c r="L78">
        <f t="shared" si="143"/>
        <v>44.444444444444443</v>
      </c>
      <c r="M78">
        <f t="shared" si="144"/>
        <v>2776.2685789099392</v>
      </c>
      <c r="N78">
        <f t="shared" si="145"/>
        <v>1.8978822368591122E-2</v>
      </c>
      <c r="O78" s="5">
        <f t="shared" si="130"/>
        <v>20.325382910881565</v>
      </c>
      <c r="P78">
        <f t="shared" si="146"/>
        <v>20.000000000000004</v>
      </c>
      <c r="Q78">
        <f t="shared" si="147"/>
        <v>8.5563517312200105E-2</v>
      </c>
      <c r="R78">
        <f t="shared" si="148"/>
        <v>25.669055193660032</v>
      </c>
      <c r="S78">
        <f t="shared" si="136"/>
        <v>1159.9165149483547</v>
      </c>
      <c r="T78">
        <f t="shared" si="149"/>
        <v>76</v>
      </c>
      <c r="U78">
        <f t="shared" si="150"/>
        <v>4560</v>
      </c>
    </row>
    <row r="79" spans="1:45" x14ac:dyDescent="0.25">
      <c r="A79">
        <f t="shared" si="163"/>
        <v>4560</v>
      </c>
      <c r="B79" s="4"/>
      <c r="C79" s="4"/>
      <c r="D79" s="4"/>
      <c r="G79">
        <f t="shared" si="125"/>
        <v>1.7978040937210692E-2</v>
      </c>
      <c r="H79" s="4">
        <v>1.7978166538666518E-2</v>
      </c>
      <c r="I79">
        <f t="shared" si="141"/>
        <v>0.15</v>
      </c>
      <c r="K79">
        <f t="shared" si="142"/>
        <v>3093.92086786037</v>
      </c>
      <c r="L79">
        <f t="shared" si="143"/>
        <v>44.444444444444443</v>
      </c>
      <c r="M79">
        <f t="shared" si="144"/>
        <v>3138.3653123048143</v>
      </c>
      <c r="N79">
        <f t="shared" si="145"/>
        <v>1.7850412333937315E-2</v>
      </c>
      <c r="O79" s="5">
        <f t="shared" si="130"/>
        <v>20.287301752970691</v>
      </c>
      <c r="P79">
        <f t="shared" si="146"/>
        <v>19.999999999999996</v>
      </c>
      <c r="Q79">
        <f t="shared" si="147"/>
        <v>8.040080498254086E-2</v>
      </c>
      <c r="R79">
        <f t="shared" si="148"/>
        <v>24.120241494762258</v>
      </c>
      <c r="S79">
        <f t="shared" si="136"/>
        <v>1184.0367564431169</v>
      </c>
      <c r="T79">
        <f t="shared" si="149"/>
        <v>81</v>
      </c>
      <c r="U79">
        <f t="shared" si="150"/>
        <v>4860</v>
      </c>
    </row>
    <row r="80" spans="1:45" x14ac:dyDescent="0.25">
      <c r="A80">
        <f t="shared" si="163"/>
        <v>4860</v>
      </c>
      <c r="B80" s="4"/>
      <c r="C80" s="4"/>
      <c r="D80" s="4"/>
      <c r="G80">
        <f t="shared" si="125"/>
        <v>1.6955054831563468E-2</v>
      </c>
      <c r="H80" s="4">
        <v>1.6955211332243217E-2</v>
      </c>
      <c r="I80">
        <f t="shared" si="141"/>
        <v>0.15</v>
      </c>
      <c r="K80">
        <f t="shared" si="142"/>
        <v>3478.5126374009355</v>
      </c>
      <c r="L80">
        <f t="shared" si="143"/>
        <v>44.444444444444443</v>
      </c>
      <c r="M80">
        <f t="shared" si="144"/>
        <v>3522.9570818453799</v>
      </c>
      <c r="N80">
        <f t="shared" si="145"/>
        <v>1.6847921245799723E-2</v>
      </c>
      <c r="O80" s="5">
        <f t="shared" si="130"/>
        <v>20.255537058952026</v>
      </c>
      <c r="P80">
        <f t="shared" si="146"/>
        <v>19.999999999999993</v>
      </c>
      <c r="Q80">
        <f t="shared" si="147"/>
        <v>7.5826010223541199E-2</v>
      </c>
      <c r="R80">
        <f t="shared" si="148"/>
        <v>22.74780306706236</v>
      </c>
      <c r="S80">
        <f t="shared" si="136"/>
        <v>1206.7845595101792</v>
      </c>
      <c r="T80">
        <f t="shared" si="149"/>
        <v>86</v>
      </c>
      <c r="U80">
        <f t="shared" si="150"/>
        <v>5160</v>
      </c>
    </row>
    <row r="81" spans="1:21" x14ac:dyDescent="0.25">
      <c r="A81">
        <f t="shared" si="163"/>
        <v>5160</v>
      </c>
      <c r="B81" s="4"/>
      <c r="C81" s="4"/>
      <c r="D81" s="4"/>
      <c r="G81">
        <f t="shared" si="125"/>
        <v>1.6042271807355509E-2</v>
      </c>
      <c r="H81" s="4">
        <v>1.6042463629029214E-2</v>
      </c>
      <c r="I81">
        <f t="shared" si="141"/>
        <v>0.15</v>
      </c>
      <c r="K81">
        <f t="shared" si="142"/>
        <v>3885.598057122208</v>
      </c>
      <c r="L81">
        <f t="shared" si="143"/>
        <v>44.444444444444443</v>
      </c>
      <c r="M81">
        <f t="shared" si="144"/>
        <v>3930.0425015666524</v>
      </c>
      <c r="N81">
        <f t="shared" si="145"/>
        <v>1.5951494425901942E-2</v>
      </c>
      <c r="O81" s="5">
        <f t="shared" si="130"/>
        <v>20.228765012701089</v>
      </c>
      <c r="P81">
        <f t="shared" si="146"/>
        <v>20.000000000000004</v>
      </c>
      <c r="Q81">
        <f t="shared" si="147"/>
        <v>7.174407840215459E-2</v>
      </c>
      <c r="R81">
        <f t="shared" si="148"/>
        <v>21.523223520646376</v>
      </c>
      <c r="S81">
        <f t="shared" si="136"/>
        <v>1228.3077830308255</v>
      </c>
      <c r="T81">
        <f t="shared" si="149"/>
        <v>91</v>
      </c>
      <c r="U81">
        <f t="shared" si="150"/>
        <v>5460</v>
      </c>
    </row>
    <row r="82" spans="1:21" x14ac:dyDescent="0.25">
      <c r="A82">
        <f t="shared" si="163"/>
        <v>5460</v>
      </c>
      <c r="B82" s="4"/>
      <c r="C82" s="4"/>
      <c r="D82" s="4"/>
      <c r="G82">
        <f t="shared" si="125"/>
        <v>1.5222786529748126E-2</v>
      </c>
      <c r="H82" s="4">
        <v>1.5223018285221693E-2</v>
      </c>
      <c r="I82">
        <f t="shared" si="141"/>
        <v>0.15</v>
      </c>
      <c r="K82">
        <f t="shared" si="142"/>
        <v>4315.1754858968861</v>
      </c>
      <c r="L82">
        <f t="shared" si="143"/>
        <v>44.444444444444443</v>
      </c>
      <c r="M82">
        <f t="shared" si="144"/>
        <v>4359.6199303413305</v>
      </c>
      <c r="N82">
        <f t="shared" si="145"/>
        <v>1.5145223454026741E-2</v>
      </c>
      <c r="O82" s="5">
        <f t="shared" si="130"/>
        <v>20.205991365077509</v>
      </c>
      <c r="P82">
        <f t="shared" si="146"/>
        <v>20.000000000000004</v>
      </c>
      <c r="Q82">
        <f t="shared" si="147"/>
        <v>6.8079407416955978E-2</v>
      </c>
      <c r="R82">
        <f t="shared" si="148"/>
        <v>20.423822225086795</v>
      </c>
      <c r="S82">
        <f t="shared" si="136"/>
        <v>1248.7316052559122</v>
      </c>
      <c r="T82">
        <f t="shared" si="149"/>
        <v>96</v>
      </c>
      <c r="U82">
        <f t="shared" si="150"/>
        <v>5760</v>
      </c>
    </row>
    <row r="83" spans="1:21" x14ac:dyDescent="0.25">
      <c r="A83">
        <f t="shared" si="163"/>
        <v>5760</v>
      </c>
      <c r="B83" s="4"/>
      <c r="C83" s="4"/>
      <c r="D83" s="4"/>
      <c r="G83">
        <f t="shared" si="125"/>
        <v>1.4482984452901734E-2</v>
      </c>
      <c r="H83" s="4">
        <v>1.4483260926016076E-2</v>
      </c>
      <c r="I83">
        <f t="shared" si="141"/>
        <v>0.15</v>
      </c>
      <c r="K83">
        <f t="shared" si="142"/>
        <v>4767.2430059578346</v>
      </c>
      <c r="L83">
        <f t="shared" si="143"/>
        <v>44.444444444444443</v>
      </c>
      <c r="M83">
        <f t="shared" si="144"/>
        <v>4811.687450402279</v>
      </c>
      <c r="N83">
        <f t="shared" si="145"/>
        <v>1.4416216482130774E-2</v>
      </c>
      <c r="O83" s="5">
        <f t="shared" si="130"/>
        <v>20.186457641823168</v>
      </c>
      <c r="P83">
        <f t="shared" si="146"/>
        <v>19.999999999999996</v>
      </c>
      <c r="Q83">
        <f t="shared" si="147"/>
        <v>6.477111193287699E-2</v>
      </c>
      <c r="R83">
        <f t="shared" si="148"/>
        <v>19.431333579863097</v>
      </c>
      <c r="S83">
        <f t="shared" si="136"/>
        <v>1268.1629388357753</v>
      </c>
      <c r="T83">
        <f t="shared" si="149"/>
        <v>101</v>
      </c>
      <c r="U83">
        <f t="shared" si="150"/>
        <v>6060</v>
      </c>
    </row>
    <row r="84" spans="1:21" x14ac:dyDescent="0.25">
      <c r="A84">
        <f t="shared" si="163"/>
        <v>6060</v>
      </c>
      <c r="B84" s="4"/>
      <c r="C84" s="4"/>
      <c r="D84" s="4"/>
      <c r="G84">
        <f t="shared" si="125"/>
        <v>1.3811777974991588E-2</v>
      </c>
      <c r="H84" s="4">
        <v>1.3812104101944486E-2</v>
      </c>
      <c r="I84">
        <f t="shared" si="141"/>
        <v>0.15</v>
      </c>
      <c r="K84">
        <f t="shared" si="142"/>
        <v>5241.7984015462434</v>
      </c>
      <c r="L84">
        <f t="shared" si="143"/>
        <v>44.444444444444443</v>
      </c>
      <c r="M84">
        <f t="shared" si="144"/>
        <v>5286.2428459906878</v>
      </c>
      <c r="N84">
        <f t="shared" si="145"/>
        <v>1.3753918443885646E-2</v>
      </c>
      <c r="O84" s="5">
        <f t="shared" si="130"/>
        <v>20.169577084198181</v>
      </c>
      <c r="P84">
        <f t="shared" si="146"/>
        <v>20</v>
      </c>
      <c r="Q84">
        <f t="shared" si="147"/>
        <v>6.1769607368503114E-2</v>
      </c>
      <c r="R84">
        <f t="shared" si="148"/>
        <v>18.530882210550935</v>
      </c>
      <c r="S84">
        <f t="shared" si="136"/>
        <v>1286.6938210463263</v>
      </c>
      <c r="T84">
        <f t="shared" si="149"/>
        <v>106</v>
      </c>
      <c r="U84">
        <f t="shared" si="150"/>
        <v>6360</v>
      </c>
    </row>
    <row r="85" spans="1:21" x14ac:dyDescent="0.25">
      <c r="A85">
        <f t="shared" si="163"/>
        <v>6360</v>
      </c>
      <c r="B85" s="4"/>
      <c r="C85" s="4"/>
      <c r="D85" s="4"/>
      <c r="G85">
        <f t="shared" si="125"/>
        <v>1.3200045981664126E-2</v>
      </c>
      <c r="H85" s="4">
        <v>1.320042683365486E-2</v>
      </c>
      <c r="I85">
        <f t="shared" si="141"/>
        <v>0.15</v>
      </c>
      <c r="K85">
        <f t="shared" si="142"/>
        <v>5738.8391378030583</v>
      </c>
      <c r="L85">
        <f t="shared" si="143"/>
        <v>44.444444444444443</v>
      </c>
      <c r="M85">
        <f t="shared" si="144"/>
        <v>5783.2835822475026</v>
      </c>
      <c r="N85">
        <f t="shared" si="145"/>
        <v>1.3149606469389469E-2</v>
      </c>
      <c r="O85" s="5">
        <f t="shared" si="130"/>
        <v>20.154890016525044</v>
      </c>
      <c r="P85">
        <f t="shared" si="146"/>
        <v>20.000000000000004</v>
      </c>
      <c r="Q85">
        <f t="shared" si="147"/>
        <v>5.9034103464129156E-2</v>
      </c>
      <c r="R85">
        <f t="shared" si="148"/>
        <v>17.710231039238746</v>
      </c>
      <c r="S85">
        <f t="shared" si="136"/>
        <v>1304.4040520855651</v>
      </c>
      <c r="T85">
        <f t="shared" si="149"/>
        <v>111</v>
      </c>
      <c r="U85">
        <f t="shared" si="150"/>
        <v>6660</v>
      </c>
    </row>
    <row r="86" spans="1:21" x14ac:dyDescent="0.25">
      <c r="A86">
        <f t="shared" si="163"/>
        <v>6660</v>
      </c>
      <c r="B86" s="4"/>
      <c r="C86" s="4"/>
      <c r="D86" s="4"/>
      <c r="F86" s="4"/>
      <c r="G86">
        <f t="shared" si="125"/>
        <v>1.2640216262503985E-2</v>
      </c>
      <c r="H86" s="4">
        <v>1.2640657029668829E-2</v>
      </c>
      <c r="I86" s="4">
        <v>0.15</v>
      </c>
      <c r="K86">
        <f t="shared" si="142"/>
        <v>6258.3623399859725</v>
      </c>
      <c r="L86">
        <f t="shared" si="143"/>
        <v>44.444444444444443</v>
      </c>
      <c r="M86">
        <f t="shared" si="144"/>
        <v>6302.8067844304169</v>
      </c>
      <c r="N86">
        <f t="shared" si="145"/>
        <v>1.2596010183769955E-2</v>
      </c>
      <c r="O86" s="5">
        <f t="shared" si="130"/>
        <v>20.142032186792637</v>
      </c>
      <c r="P86">
        <f t="shared" si="146"/>
        <v>20.000000000000004</v>
      </c>
      <c r="Q86">
        <f t="shared" si="147"/>
        <v>5.6530736797200158E-2</v>
      </c>
      <c r="R86">
        <f t="shared" si="148"/>
        <v>16.959221039160049</v>
      </c>
      <c r="S86">
        <f t="shared" si="136"/>
        <v>1321.3632731247251</v>
      </c>
      <c r="T86">
        <f t="shared" si="149"/>
        <v>116</v>
      </c>
      <c r="U86">
        <f t="shared" si="150"/>
        <v>6960</v>
      </c>
    </row>
    <row r="87" spans="1:21" x14ac:dyDescent="0.25">
      <c r="A87">
        <f t="shared" si="163"/>
        <v>6960</v>
      </c>
      <c r="B87" s="4"/>
      <c r="C87" s="4"/>
      <c r="D87" s="4"/>
      <c r="F87" s="4"/>
      <c r="G87">
        <f t="shared" si="125"/>
        <v>1.2125950029254188E-2</v>
      </c>
      <c r="H87" s="4">
        <v>1.2126456005841427E-2</v>
      </c>
      <c r="I87" s="4">
        <v>0.15</v>
      </c>
      <c r="K87">
        <f t="shared" ref="K87:K88" si="165">1/H87^2</f>
        <v>6800.3647730697721</v>
      </c>
      <c r="L87">
        <f t="shared" ref="L87:L88" si="166">1/I87^2</f>
        <v>44.444444444444443</v>
      </c>
      <c r="M87">
        <f t="shared" ref="M87:M88" si="167">K87+L87</f>
        <v>6844.8092175142165</v>
      </c>
      <c r="N87">
        <f t="shared" ref="N87:N88" si="168">1/SQRT(M87)</f>
        <v>1.2087022377153218E-2</v>
      </c>
      <c r="O87" s="5">
        <f t="shared" si="130"/>
        <v>20.130711942454763</v>
      </c>
      <c r="P87">
        <f t="shared" ref="P87:P88" si="169">K87*Q87^2</f>
        <v>20</v>
      </c>
      <c r="Q87">
        <f t="shared" ref="Q87:Q88" si="170">N87*SQRT(O87)</f>
        <v>5.4231159910444034E-2</v>
      </c>
      <c r="R87">
        <f t="shared" ref="R87:R88" si="171">Q87*(A88-A87)</f>
        <v>16.269347973133211</v>
      </c>
      <c r="S87">
        <f t="shared" si="136"/>
        <v>1337.6326210978582</v>
      </c>
      <c r="T87">
        <f t="shared" ref="T87:T88" si="172">A88/60</f>
        <v>121</v>
      </c>
      <c r="U87">
        <f t="shared" ref="U87:U88" si="173">A88</f>
        <v>7260</v>
      </c>
    </row>
    <row r="88" spans="1:21" x14ac:dyDescent="0.25">
      <c r="A88">
        <f t="shared" si="163"/>
        <v>7260</v>
      </c>
      <c r="B88" s="4"/>
      <c r="C88" s="4"/>
      <c r="D88" s="4"/>
      <c r="F88" s="4"/>
      <c r="G88">
        <f t="shared" si="125"/>
        <v>1.1651900543821932E-2</v>
      </c>
      <c r="H88" s="4">
        <v>1.165247711454289E-2</v>
      </c>
      <c r="I88" s="4">
        <v>0.15</v>
      </c>
      <c r="K88">
        <f t="shared" si="165"/>
        <v>7364.8428217713208</v>
      </c>
      <c r="L88">
        <f t="shared" si="166"/>
        <v>44.444444444444443</v>
      </c>
      <c r="M88">
        <f t="shared" si="167"/>
        <v>7409.2872662157652</v>
      </c>
      <c r="N88">
        <f t="shared" si="168"/>
        <v>1.1617475985155079E-2</v>
      </c>
      <c r="O88" s="5">
        <f t="shared" si="130"/>
        <v>20.120693531471062</v>
      </c>
      <c r="P88">
        <f t="shared" si="169"/>
        <v>20.000000000000004</v>
      </c>
      <c r="Q88">
        <f t="shared" si="170"/>
        <v>5.2111461868757016E-2</v>
      </c>
      <c r="R88">
        <f t="shared" si="171"/>
        <v>15.633438560627104</v>
      </c>
      <c r="S88">
        <f t="shared" si="136"/>
        <v>1353.2660596584853</v>
      </c>
      <c r="T88">
        <f t="shared" si="172"/>
        <v>126</v>
      </c>
      <c r="U88">
        <f t="shared" si="173"/>
        <v>7560</v>
      </c>
    </row>
    <row r="89" spans="1:21" x14ac:dyDescent="0.25">
      <c r="A89">
        <f t="shared" si="163"/>
        <v>7560</v>
      </c>
      <c r="B89" s="4"/>
      <c r="C89" s="4"/>
      <c r="D89" s="4"/>
      <c r="F89" s="4"/>
      <c r="G89">
        <f t="shared" si="125"/>
        <v>1.1213526306057129E-2</v>
      </c>
      <c r="H89" s="4">
        <v>1.1214178933543392E-2</v>
      </c>
      <c r="I89" s="4">
        <v>0.15</v>
      </c>
      <c r="K89">
        <f t="shared" ref="K89" si="174">1/H89^2</f>
        <v>7951.792471027974</v>
      </c>
      <c r="L89">
        <f t="shared" ref="L89" si="175">1/I89^2</f>
        <v>44.444444444444443</v>
      </c>
      <c r="M89">
        <f t="shared" ref="M89" si="176">K89+L89</f>
        <v>7996.2369154724183</v>
      </c>
      <c r="N89">
        <f t="shared" ref="N89" si="177">1/SQRT(M89)</f>
        <v>1.118297035078704E-2</v>
      </c>
      <c r="O89" s="5">
        <f t="shared" si="130"/>
        <v>20.111784719247581</v>
      </c>
      <c r="P89">
        <f t="shared" ref="P89" si="178">K89*Q89^2</f>
        <v>20</v>
      </c>
      <c r="Q89">
        <f t="shared" ref="Q89" si="179">N89*SQRT(O89)</f>
        <v>5.015133281449824E-2</v>
      </c>
      <c r="R89">
        <f t="shared" ref="R89" si="180">Q89*(A90-A89)</f>
        <v>15.045399844349472</v>
      </c>
      <c r="S89">
        <f t="shared" si="136"/>
        <v>1368.3114595028349</v>
      </c>
      <c r="T89">
        <f t="shared" ref="T89" si="181">A90/60</f>
        <v>131</v>
      </c>
      <c r="U89">
        <f t="shared" ref="U89:U90" si="182">A90</f>
        <v>7860</v>
      </c>
    </row>
    <row r="90" spans="1:21" x14ac:dyDescent="0.25">
      <c r="A90">
        <f t="shared" si="163"/>
        <v>7860</v>
      </c>
      <c r="B90" s="4"/>
      <c r="C90" s="4"/>
      <c r="D90" s="4"/>
      <c r="F90" s="4"/>
      <c r="H90" s="4"/>
      <c r="I90" s="4"/>
      <c r="O90" s="5"/>
      <c r="U90">
        <f t="shared" si="182"/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261"/>
  <sheetViews>
    <sheetView topLeftCell="A85" zoomScaleNormal="100" workbookViewId="0">
      <selection activeCell="F129" sqref="F129"/>
    </sheetView>
  </sheetViews>
  <sheetFormatPr defaultRowHeight="15" x14ac:dyDescent="0.25"/>
  <cols>
    <col min="1" max="1" width="9.5703125" bestFit="1" customWidth="1"/>
    <col min="2" max="2" width="13.5703125" customWidth="1"/>
    <col min="4" max="4" width="12.42578125" bestFit="1" customWidth="1"/>
    <col min="5" max="5" width="12.42578125" customWidth="1"/>
    <col min="7" max="7" width="12.42578125" bestFit="1" customWidth="1"/>
    <col min="12" max="12" width="1.85546875" customWidth="1"/>
    <col min="20" max="20" width="9.140625" customWidth="1"/>
    <col min="21" max="21" width="1.42578125" customWidth="1"/>
    <col min="27" max="27" width="9.28515625" bestFit="1" customWidth="1"/>
  </cols>
  <sheetData>
    <row r="2" spans="1:47" x14ac:dyDescent="0.25">
      <c r="G2">
        <v>0.33</v>
      </c>
    </row>
    <row r="3" spans="1:47" x14ac:dyDescent="0.25">
      <c r="G3">
        <v>0.02</v>
      </c>
    </row>
    <row r="4" spans="1:47" x14ac:dyDescent="0.25">
      <c r="G4">
        <f>EXP(1)</f>
        <v>2.7182818284590451</v>
      </c>
    </row>
    <row r="5" spans="1:47" x14ac:dyDescent="0.25">
      <c r="A5" t="s">
        <v>41</v>
      </c>
      <c r="B5" t="s">
        <v>42</v>
      </c>
      <c r="C5" t="s">
        <v>11</v>
      </c>
      <c r="D5" t="s">
        <v>50</v>
      </c>
      <c r="F5" t="s">
        <v>17</v>
      </c>
      <c r="G5">
        <v>-2.5000000000000001E-3</v>
      </c>
      <c r="H5" t="s">
        <v>52</v>
      </c>
      <c r="J5" t="s">
        <v>35</v>
      </c>
      <c r="M5" t="s">
        <v>36</v>
      </c>
      <c r="P5" t="s">
        <v>27</v>
      </c>
      <c r="Q5" t="s">
        <v>37</v>
      </c>
      <c r="R5" t="s">
        <v>38</v>
      </c>
      <c r="S5" t="s">
        <v>39</v>
      </c>
      <c r="T5" t="s">
        <v>40</v>
      </c>
      <c r="V5" t="s">
        <v>3</v>
      </c>
      <c r="W5" t="s">
        <v>11</v>
      </c>
      <c r="Z5" t="s">
        <v>12</v>
      </c>
      <c r="AC5" t="s">
        <v>3</v>
      </c>
      <c r="AD5" t="s">
        <v>11</v>
      </c>
      <c r="AG5" t="s">
        <v>3</v>
      </c>
      <c r="AH5" t="s">
        <v>11</v>
      </c>
      <c r="AK5" t="s">
        <v>3</v>
      </c>
      <c r="AL5" t="s">
        <v>11</v>
      </c>
      <c r="AO5" t="s">
        <v>3</v>
      </c>
      <c r="AP5" t="s">
        <v>11</v>
      </c>
      <c r="AS5" t="s">
        <v>3</v>
      </c>
      <c r="AT5" t="s">
        <v>11</v>
      </c>
    </row>
    <row r="6" spans="1:47" x14ac:dyDescent="0.25">
      <c r="B6" t="s">
        <v>33</v>
      </c>
      <c r="G6">
        <f>G$2*G$4^(G$5*X6)+G$3</f>
        <v>0.35000000000000003</v>
      </c>
      <c r="X6">
        <v>0</v>
      </c>
      <c r="Z6">
        <v>0</v>
      </c>
      <c r="AE6">
        <v>0</v>
      </c>
      <c r="AI6">
        <v>0</v>
      </c>
      <c r="AM6">
        <v>0</v>
      </c>
      <c r="AQ6">
        <v>0</v>
      </c>
      <c r="AU6">
        <v>0</v>
      </c>
    </row>
    <row r="7" spans="1:47" x14ac:dyDescent="0.25">
      <c r="A7">
        <f>D7*60</f>
        <v>0</v>
      </c>
      <c r="B7" s="5"/>
      <c r="C7" s="4">
        <v>0</v>
      </c>
      <c r="D7">
        <v>0</v>
      </c>
      <c r="F7" s="4">
        <v>20</v>
      </c>
      <c r="G7">
        <f t="shared" ref="G7:G13" si="0">G$2*G$4^(G$5*X7)+G$3</f>
        <v>0.28536608118124285</v>
      </c>
      <c r="H7">
        <f>(B8)/SQRT(F7)</f>
        <v>0.11615130883123909</v>
      </c>
      <c r="J7" s="4">
        <v>0.3</v>
      </c>
      <c r="K7" s="4"/>
      <c r="M7">
        <f>1/H7^2</f>
        <v>74.122794475106517</v>
      </c>
      <c r="P7">
        <f>1/J7^2</f>
        <v>11.111111111111111</v>
      </c>
      <c r="Q7">
        <f>M7+P7</f>
        <v>85.233905586217631</v>
      </c>
      <c r="R7">
        <f>1/SQRT(Q7)</f>
        <v>0.10831629725638543</v>
      </c>
      <c r="S7" s="4">
        <v>20</v>
      </c>
      <c r="T7">
        <f>M7*V7^2</f>
        <v>17.392795499703634</v>
      </c>
      <c r="V7">
        <f>R7*SQRT(S7)</f>
        <v>0.4844052074727036</v>
      </c>
      <c r="W7">
        <f>V7*(A8-A7)</f>
        <v>87.192937345086648</v>
      </c>
      <c r="X7">
        <f>W7</f>
        <v>87.192937345086648</v>
      </c>
      <c r="Z7">
        <f t="shared" ref="Z7:Z13" si="1">A8/60</f>
        <v>3</v>
      </c>
      <c r="AA7">
        <f t="shared" ref="AA7:AA13" si="2">A8</f>
        <v>180</v>
      </c>
      <c r="AC7" s="4">
        <v>1.3</v>
      </c>
      <c r="AD7">
        <f t="shared" ref="AD7:AD13" si="3">AC7*(A8-A7)</f>
        <v>234</v>
      </c>
      <c r="AE7">
        <f>AD7</f>
        <v>234</v>
      </c>
      <c r="AG7" s="4">
        <v>0.69</v>
      </c>
      <c r="AH7">
        <f>AG7*(A8-A7)</f>
        <v>124.19999999999999</v>
      </c>
      <c r="AI7">
        <f>AH7</f>
        <v>124.19999999999999</v>
      </c>
      <c r="AK7">
        <f>H7*SQRT(S7)</f>
        <v>0.51944444444444449</v>
      </c>
      <c r="AL7">
        <f t="shared" ref="AL7:AL13" si="4">AK7*(A8-A7)</f>
        <v>93.500000000000014</v>
      </c>
      <c r="AM7">
        <f>AL7</f>
        <v>93.500000000000014</v>
      </c>
      <c r="AO7" s="4">
        <v>1.3</v>
      </c>
      <c r="AP7">
        <f t="shared" ref="AP7:AP13" si="5">AO7*(A8-A7)</f>
        <v>234</v>
      </c>
      <c r="AQ7">
        <f>AP7</f>
        <v>234</v>
      </c>
      <c r="AS7">
        <f>T7*SQRT(AC7)</f>
        <v>19.830838002536968</v>
      </c>
      <c r="AT7">
        <f t="shared" ref="AT7:AT13" si="6">AS7*(A8-A7)</f>
        <v>3569.5508404566544</v>
      </c>
      <c r="AU7">
        <f>AT7</f>
        <v>3569.5508404566544</v>
      </c>
    </row>
    <row r="8" spans="1:47" x14ac:dyDescent="0.25">
      <c r="A8">
        <f t="shared" ref="A8:A11" si="7">D8*60</f>
        <v>180</v>
      </c>
      <c r="B8" s="5">
        <f>(C8-C7)/(A8-A7)</f>
        <v>0.51944444444444449</v>
      </c>
      <c r="C8" s="4">
        <v>93.5</v>
      </c>
      <c r="D8">
        <v>3</v>
      </c>
      <c r="F8">
        <f>F7</f>
        <v>20</v>
      </c>
      <c r="G8">
        <f t="shared" si="0"/>
        <v>0.24505836579394025</v>
      </c>
      <c r="H8">
        <f t="shared" ref="H8:H13" si="8">(B9)/SQRT(F8)</f>
        <v>8.5094809143741984E-2</v>
      </c>
      <c r="J8">
        <f>J7</f>
        <v>0.3</v>
      </c>
      <c r="M8">
        <f>1/H8^2</f>
        <v>138.10005860727802</v>
      </c>
      <c r="P8">
        <f t="shared" ref="P8:P13" si="9">1/J8^2</f>
        <v>11.111111111111111</v>
      </c>
      <c r="Q8">
        <f t="shared" ref="Q8:Q13" si="10">M8+P8</f>
        <v>149.21116971838913</v>
      </c>
      <c r="R8">
        <f t="shared" ref="R8:R11" si="11">1/SQRT(Q8)</f>
        <v>8.1865201009505034E-2</v>
      </c>
      <c r="S8">
        <f>S7</f>
        <v>20</v>
      </c>
      <c r="T8">
        <f>M8*V8^2</f>
        <v>18.510686414149632</v>
      </c>
      <c r="V8">
        <f>R8*SQRT(S8)</f>
        <v>0.36611230889787533</v>
      </c>
      <c r="W8">
        <f>V8*(A9-A8)</f>
        <v>65.90021560161756</v>
      </c>
      <c r="X8">
        <f>X7+W8</f>
        <v>153.09315294670421</v>
      </c>
      <c r="Z8">
        <f t="shared" si="1"/>
        <v>6</v>
      </c>
      <c r="AA8">
        <f t="shared" si="2"/>
        <v>360</v>
      </c>
      <c r="AC8">
        <f>AC7</f>
        <v>1.3</v>
      </c>
      <c r="AD8">
        <f t="shared" si="3"/>
        <v>234</v>
      </c>
      <c r="AE8">
        <f>AE7+AD8</f>
        <v>468</v>
      </c>
      <c r="AG8">
        <f>AG7</f>
        <v>0.69</v>
      </c>
      <c r="AH8">
        <f t="shared" ref="AH8:AH13" si="12">AG8*(A9-A8)</f>
        <v>124.19999999999999</v>
      </c>
      <c r="AI8">
        <f>AI7+AH8</f>
        <v>248.39999999999998</v>
      </c>
      <c r="AK8">
        <f t="shared" ref="AK8:AK13" si="13">H8*SQRT(S8)</f>
        <v>0.38055555555555554</v>
      </c>
      <c r="AL8">
        <f t="shared" si="4"/>
        <v>68.5</v>
      </c>
      <c r="AM8">
        <f>AM7+AL8</f>
        <v>162</v>
      </c>
      <c r="AO8">
        <f>AO7</f>
        <v>1.3</v>
      </c>
      <c r="AP8">
        <f t="shared" si="5"/>
        <v>234</v>
      </c>
      <c r="AQ8">
        <f>AQ7+AP8</f>
        <v>468</v>
      </c>
      <c r="AS8">
        <f t="shared" ref="AS8:AS13" si="14">T8*SQRT(AC8)</f>
        <v>21.105429751129897</v>
      </c>
      <c r="AT8">
        <f t="shared" si="6"/>
        <v>3798.9773552033816</v>
      </c>
      <c r="AU8">
        <f>AU7+AT8</f>
        <v>7368.5281956600356</v>
      </c>
    </row>
    <row r="9" spans="1:47" x14ac:dyDescent="0.25">
      <c r="A9">
        <f t="shared" si="7"/>
        <v>360</v>
      </c>
      <c r="B9" s="5">
        <f t="shared" ref="B9:B11" si="15">(C9-C8)/(A9-A8)</f>
        <v>0.38055555555555554</v>
      </c>
      <c r="C9" s="4">
        <v>162</v>
      </c>
      <c r="D9">
        <v>6</v>
      </c>
      <c r="F9">
        <f>F8</f>
        <v>20</v>
      </c>
      <c r="G9">
        <f t="shared" si="0"/>
        <v>0.20540777326713508</v>
      </c>
      <c r="H9">
        <f t="shared" si="8"/>
        <v>5.888312340749445E-2</v>
      </c>
      <c r="J9">
        <f t="shared" ref="J9:J13" si="16">J8</f>
        <v>0.3</v>
      </c>
      <c r="M9">
        <f t="shared" ref="M9:M13" si="17">1/H9^2</f>
        <v>288.41531805800361</v>
      </c>
      <c r="P9">
        <f t="shared" si="9"/>
        <v>11.111111111111111</v>
      </c>
      <c r="Q9">
        <f t="shared" si="10"/>
        <v>299.52642916911469</v>
      </c>
      <c r="R9">
        <f t="shared" si="11"/>
        <v>5.7780650315296632E-2</v>
      </c>
      <c r="S9">
        <f t="shared" ref="S9:S13" si="18">S8</f>
        <v>20</v>
      </c>
      <c r="T9">
        <f t="shared" ref="T9:T13" si="19">M9*V9^2</f>
        <v>19.258088099809207</v>
      </c>
      <c r="V9">
        <f t="shared" ref="V9:V13" si="20">R9*SQRT(S9)</f>
        <v>0.25840292377829588</v>
      </c>
      <c r="W9">
        <f t="shared" ref="W9:W13" si="21">V9*(A10-A9)</f>
        <v>77.520877133488767</v>
      </c>
      <c r="X9">
        <f t="shared" ref="X9:X13" si="22">X8+W9</f>
        <v>230.61403008019298</v>
      </c>
      <c r="Z9">
        <f t="shared" si="1"/>
        <v>11</v>
      </c>
      <c r="AA9">
        <f t="shared" si="2"/>
        <v>660</v>
      </c>
      <c r="AC9">
        <f t="shared" ref="AC9:AC13" si="23">AC8</f>
        <v>1.3</v>
      </c>
      <c r="AD9">
        <f t="shared" si="3"/>
        <v>390</v>
      </c>
      <c r="AE9">
        <f t="shared" ref="AE9:AE13" si="24">AE8+AD9</f>
        <v>858</v>
      </c>
      <c r="AG9">
        <f t="shared" ref="AG9:AG13" si="25">AG8</f>
        <v>0.69</v>
      </c>
      <c r="AH9">
        <f t="shared" si="12"/>
        <v>206.99999999999997</v>
      </c>
      <c r="AI9">
        <f t="shared" ref="AI9:AI13" si="26">AI8+AH9</f>
        <v>455.4</v>
      </c>
      <c r="AK9">
        <f t="shared" si="13"/>
        <v>0.26333333333333331</v>
      </c>
      <c r="AL9">
        <f t="shared" si="4"/>
        <v>78.999999999999986</v>
      </c>
      <c r="AM9">
        <f t="shared" ref="AM9:AM13" si="27">AM8+AL9</f>
        <v>241</v>
      </c>
      <c r="AO9">
        <f t="shared" ref="AO9:AO13" si="28">AO8</f>
        <v>1.3</v>
      </c>
      <c r="AP9">
        <f t="shared" si="5"/>
        <v>390</v>
      </c>
      <c r="AQ9">
        <f t="shared" ref="AQ9:AQ13" si="29">AQ8+AP9</f>
        <v>858</v>
      </c>
      <c r="AS9">
        <f t="shared" si="14"/>
        <v>21.957598785796613</v>
      </c>
      <c r="AT9">
        <f t="shared" si="6"/>
        <v>6587.2796357389834</v>
      </c>
      <c r="AU9">
        <f t="shared" ref="AU9:AU13" si="30">AU8+AT9</f>
        <v>13955.807831399019</v>
      </c>
    </row>
    <row r="10" spans="1:47" x14ac:dyDescent="0.25">
      <c r="A10">
        <f t="shared" si="7"/>
        <v>660</v>
      </c>
      <c r="B10" s="5">
        <f t="shared" si="15"/>
        <v>0.26333333333333331</v>
      </c>
      <c r="C10" s="4">
        <v>241</v>
      </c>
      <c r="D10">
        <v>11</v>
      </c>
      <c r="F10">
        <f t="shared" ref="F10:F13" si="31">F9</f>
        <v>20</v>
      </c>
      <c r="G10">
        <f t="shared" si="0"/>
        <v>0.19430344913716113</v>
      </c>
      <c r="H10">
        <f t="shared" si="8"/>
        <v>4.6584749531245619E-2</v>
      </c>
      <c r="J10">
        <f t="shared" si="16"/>
        <v>0.3</v>
      </c>
      <c r="M10">
        <f t="shared" si="17"/>
        <v>460.79999999999995</v>
      </c>
      <c r="P10">
        <f t="shared" si="9"/>
        <v>11.111111111111111</v>
      </c>
      <c r="Q10">
        <f t="shared" si="10"/>
        <v>471.91111111111104</v>
      </c>
      <c r="R10">
        <f t="shared" si="11"/>
        <v>4.6033065662632607E-2</v>
      </c>
      <c r="S10">
        <f t="shared" si="18"/>
        <v>20</v>
      </c>
      <c r="T10">
        <f t="shared" si="19"/>
        <v>19.529101525711059</v>
      </c>
      <c r="V10">
        <f t="shared" si="20"/>
        <v>0.20586612806871582</v>
      </c>
      <c r="W10">
        <f t="shared" si="21"/>
        <v>24.703935368245897</v>
      </c>
      <c r="X10">
        <f t="shared" si="22"/>
        <v>255.31796544843888</v>
      </c>
      <c r="Z10">
        <f t="shared" si="1"/>
        <v>13</v>
      </c>
      <c r="AA10">
        <f t="shared" si="2"/>
        <v>780</v>
      </c>
      <c r="AC10">
        <f t="shared" si="23"/>
        <v>1.3</v>
      </c>
      <c r="AD10">
        <f t="shared" si="3"/>
        <v>156</v>
      </c>
      <c r="AE10">
        <f t="shared" si="24"/>
        <v>1014</v>
      </c>
      <c r="AG10">
        <f t="shared" si="25"/>
        <v>0.69</v>
      </c>
      <c r="AH10">
        <f t="shared" si="12"/>
        <v>82.8</v>
      </c>
      <c r="AI10">
        <f t="shared" si="26"/>
        <v>538.19999999999993</v>
      </c>
      <c r="AK10">
        <f t="shared" si="13"/>
        <v>0.20833333333333334</v>
      </c>
      <c r="AL10">
        <f t="shared" si="4"/>
        <v>25</v>
      </c>
      <c r="AM10">
        <f t="shared" si="27"/>
        <v>266</v>
      </c>
      <c r="AO10">
        <f t="shared" si="28"/>
        <v>1.3</v>
      </c>
      <c r="AP10">
        <f t="shared" si="5"/>
        <v>156</v>
      </c>
      <c r="AQ10">
        <f t="shared" si="29"/>
        <v>1014</v>
      </c>
      <c r="AS10">
        <f t="shared" si="14"/>
        <v>22.266601633881834</v>
      </c>
      <c r="AT10">
        <f t="shared" si="6"/>
        <v>2671.9921960658203</v>
      </c>
      <c r="AU10">
        <f t="shared" si="30"/>
        <v>16627.80002746484</v>
      </c>
    </row>
    <row r="11" spans="1:47" x14ac:dyDescent="0.25">
      <c r="A11">
        <f t="shared" si="7"/>
        <v>780</v>
      </c>
      <c r="B11" s="5">
        <f t="shared" si="15"/>
        <v>0.20833333333333334</v>
      </c>
      <c r="C11" s="4">
        <v>266</v>
      </c>
      <c r="D11">
        <v>13</v>
      </c>
      <c r="F11">
        <f t="shared" si="31"/>
        <v>20</v>
      </c>
      <c r="G11">
        <f>G$2*G$4^(G$5*X11)+G$3</f>
        <v>0.18465883504191613</v>
      </c>
      <c r="H11">
        <f t="shared" si="8"/>
        <v>4.285796956874597E-2</v>
      </c>
      <c r="J11">
        <f t="shared" si="16"/>
        <v>0.3</v>
      </c>
      <c r="M11">
        <f t="shared" si="17"/>
        <v>544.42344045368623</v>
      </c>
      <c r="P11">
        <f t="shared" si="9"/>
        <v>11.111111111111111</v>
      </c>
      <c r="Q11">
        <f t="shared" si="10"/>
        <v>555.53455156479731</v>
      </c>
      <c r="R11">
        <f t="shared" si="11"/>
        <v>4.2427208905406959E-2</v>
      </c>
      <c r="S11">
        <f t="shared" si="18"/>
        <v>20</v>
      </c>
      <c r="T11">
        <f t="shared" si="19"/>
        <v>19.599984876554881</v>
      </c>
      <c r="V11">
        <f t="shared" si="20"/>
        <v>0.18974024641614881</v>
      </c>
      <c r="W11">
        <f t="shared" si="21"/>
        <v>22.768829569937857</v>
      </c>
      <c r="X11">
        <f t="shared" si="22"/>
        <v>278.08679501837673</v>
      </c>
      <c r="Z11">
        <f t="shared" si="1"/>
        <v>15</v>
      </c>
      <c r="AA11">
        <f t="shared" si="2"/>
        <v>900</v>
      </c>
      <c r="AC11">
        <f t="shared" si="23"/>
        <v>1.3</v>
      </c>
      <c r="AD11">
        <f t="shared" si="3"/>
        <v>156</v>
      </c>
      <c r="AE11">
        <f t="shared" si="24"/>
        <v>1170</v>
      </c>
      <c r="AG11">
        <f t="shared" si="25"/>
        <v>0.69</v>
      </c>
      <c r="AH11">
        <f t="shared" si="12"/>
        <v>82.8</v>
      </c>
      <c r="AI11">
        <f t="shared" si="26"/>
        <v>620.99999999999989</v>
      </c>
      <c r="AK11">
        <f t="shared" si="13"/>
        <v>0.19166666666666668</v>
      </c>
      <c r="AL11">
        <f t="shared" si="4"/>
        <v>23</v>
      </c>
      <c r="AM11">
        <f t="shared" si="27"/>
        <v>289</v>
      </c>
      <c r="AO11">
        <f t="shared" si="28"/>
        <v>1.3</v>
      </c>
      <c r="AP11">
        <f t="shared" si="5"/>
        <v>156</v>
      </c>
      <c r="AQ11">
        <f t="shared" si="29"/>
        <v>1170</v>
      </c>
      <c r="AS11">
        <f t="shared" si="14"/>
        <v>22.347421088562637</v>
      </c>
      <c r="AT11">
        <f t="shared" si="6"/>
        <v>2681.6905306275166</v>
      </c>
      <c r="AU11">
        <f t="shared" si="30"/>
        <v>19309.490558092359</v>
      </c>
    </row>
    <row r="12" spans="1:47" x14ac:dyDescent="0.25">
      <c r="A12" s="3">
        <f>D12*60</f>
        <v>900</v>
      </c>
      <c r="B12" s="5">
        <f>(C12-C11)/(A12-A11)</f>
        <v>0.19166666666666668</v>
      </c>
      <c r="C12" s="4">
        <v>289</v>
      </c>
      <c r="D12" s="3">
        <v>15</v>
      </c>
      <c r="F12">
        <f t="shared" si="31"/>
        <v>20</v>
      </c>
      <c r="G12" t="e">
        <f t="shared" si="0"/>
        <v>#DIV/0!</v>
      </c>
      <c r="H12">
        <f t="shared" si="8"/>
        <v>0</v>
      </c>
      <c r="J12">
        <f t="shared" si="16"/>
        <v>0.3</v>
      </c>
      <c r="M12" t="e">
        <f t="shared" si="17"/>
        <v>#DIV/0!</v>
      </c>
      <c r="P12">
        <f t="shared" si="9"/>
        <v>11.111111111111111</v>
      </c>
      <c r="Q12" t="e">
        <f t="shared" si="10"/>
        <v>#DIV/0!</v>
      </c>
      <c r="R12" t="e">
        <f>1/SQRT(Q12)</f>
        <v>#DIV/0!</v>
      </c>
      <c r="S12">
        <f t="shared" si="18"/>
        <v>20</v>
      </c>
      <c r="T12" t="e">
        <f t="shared" si="19"/>
        <v>#DIV/0!</v>
      </c>
      <c r="V12" t="e">
        <f t="shared" si="20"/>
        <v>#DIV/0!</v>
      </c>
      <c r="W12" t="e">
        <f t="shared" si="21"/>
        <v>#DIV/0!</v>
      </c>
      <c r="X12" t="e">
        <f t="shared" si="22"/>
        <v>#DIV/0!</v>
      </c>
      <c r="Z12">
        <f t="shared" si="1"/>
        <v>0</v>
      </c>
      <c r="AA12">
        <f t="shared" si="2"/>
        <v>0</v>
      </c>
      <c r="AC12">
        <f t="shared" si="23"/>
        <v>1.3</v>
      </c>
      <c r="AD12">
        <f t="shared" si="3"/>
        <v>-1170</v>
      </c>
      <c r="AE12">
        <f t="shared" si="24"/>
        <v>0</v>
      </c>
      <c r="AG12">
        <f t="shared" si="25"/>
        <v>0.69</v>
      </c>
      <c r="AH12">
        <f t="shared" si="12"/>
        <v>-621</v>
      </c>
      <c r="AI12">
        <f t="shared" si="26"/>
        <v>0</v>
      </c>
      <c r="AK12">
        <f t="shared" si="13"/>
        <v>0</v>
      </c>
      <c r="AL12">
        <f t="shared" si="4"/>
        <v>0</v>
      </c>
      <c r="AM12">
        <f t="shared" si="27"/>
        <v>289</v>
      </c>
      <c r="AO12">
        <f t="shared" si="28"/>
        <v>1.3</v>
      </c>
      <c r="AP12">
        <f t="shared" si="5"/>
        <v>-1170</v>
      </c>
      <c r="AQ12">
        <f t="shared" si="29"/>
        <v>0</v>
      </c>
      <c r="AS12" t="e">
        <f t="shared" si="14"/>
        <v>#DIV/0!</v>
      </c>
      <c r="AT12" t="e">
        <f t="shared" si="6"/>
        <v>#DIV/0!</v>
      </c>
      <c r="AU12" t="e">
        <f t="shared" si="30"/>
        <v>#DIV/0!</v>
      </c>
    </row>
    <row r="13" spans="1:47" x14ac:dyDescent="0.25">
      <c r="B13" s="5"/>
      <c r="C13" s="4"/>
      <c r="F13">
        <f t="shared" si="31"/>
        <v>20</v>
      </c>
      <c r="G13" t="e">
        <f t="shared" si="0"/>
        <v>#DIV/0!</v>
      </c>
      <c r="H13">
        <f t="shared" si="8"/>
        <v>0</v>
      </c>
      <c r="J13">
        <f t="shared" si="16"/>
        <v>0.3</v>
      </c>
      <c r="M13" t="e">
        <f t="shared" si="17"/>
        <v>#DIV/0!</v>
      </c>
      <c r="P13">
        <f t="shared" si="9"/>
        <v>11.111111111111111</v>
      </c>
      <c r="Q13" t="e">
        <f t="shared" si="10"/>
        <v>#DIV/0!</v>
      </c>
      <c r="R13" t="e">
        <f t="shared" ref="R13" si="32">1/SQRT(Q13)</f>
        <v>#DIV/0!</v>
      </c>
      <c r="S13">
        <f t="shared" si="18"/>
        <v>20</v>
      </c>
      <c r="T13" t="e">
        <f t="shared" si="19"/>
        <v>#DIV/0!</v>
      </c>
      <c r="V13" t="e">
        <f t="shared" si="20"/>
        <v>#DIV/0!</v>
      </c>
      <c r="W13" t="e">
        <f t="shared" si="21"/>
        <v>#DIV/0!</v>
      </c>
      <c r="X13" t="e">
        <f t="shared" si="22"/>
        <v>#DIV/0!</v>
      </c>
      <c r="Z13">
        <f t="shared" si="1"/>
        <v>0</v>
      </c>
      <c r="AA13">
        <f t="shared" si="2"/>
        <v>0</v>
      </c>
      <c r="AC13">
        <f t="shared" si="23"/>
        <v>1.3</v>
      </c>
      <c r="AD13">
        <f t="shared" si="3"/>
        <v>0</v>
      </c>
      <c r="AE13">
        <f t="shared" si="24"/>
        <v>0</v>
      </c>
      <c r="AG13">
        <f t="shared" si="25"/>
        <v>0.69</v>
      </c>
      <c r="AH13">
        <f t="shared" si="12"/>
        <v>0</v>
      </c>
      <c r="AI13">
        <f t="shared" si="26"/>
        <v>0</v>
      </c>
      <c r="AK13">
        <f t="shared" si="13"/>
        <v>0</v>
      </c>
      <c r="AL13">
        <f t="shared" si="4"/>
        <v>0</v>
      </c>
      <c r="AM13">
        <f t="shared" si="27"/>
        <v>289</v>
      </c>
      <c r="AO13">
        <f t="shared" si="28"/>
        <v>1.3</v>
      </c>
      <c r="AP13">
        <f t="shared" si="5"/>
        <v>0</v>
      </c>
      <c r="AQ13">
        <f t="shared" si="29"/>
        <v>0</v>
      </c>
      <c r="AS13" t="e">
        <f t="shared" si="14"/>
        <v>#DIV/0!</v>
      </c>
      <c r="AT13" t="e">
        <f t="shared" si="6"/>
        <v>#DIV/0!</v>
      </c>
      <c r="AU13" t="e">
        <f t="shared" si="30"/>
        <v>#DIV/0!</v>
      </c>
    </row>
    <row r="14" spans="1:47" x14ac:dyDescent="0.25">
      <c r="B14" s="5"/>
      <c r="C14" s="4"/>
    </row>
    <row r="16" spans="1:47" x14ac:dyDescent="0.25">
      <c r="H16" t="s">
        <v>34</v>
      </c>
      <c r="J16" t="s">
        <v>35</v>
      </c>
      <c r="M16" t="s">
        <v>36</v>
      </c>
      <c r="P16" t="s">
        <v>27</v>
      </c>
      <c r="Q16" t="s">
        <v>37</v>
      </c>
      <c r="R16" t="s">
        <v>38</v>
      </c>
      <c r="S16" t="s">
        <v>39</v>
      </c>
      <c r="T16" t="s">
        <v>40</v>
      </c>
      <c r="V16" t="s">
        <v>3</v>
      </c>
      <c r="W16" t="s">
        <v>11</v>
      </c>
      <c r="Z16" t="s">
        <v>12</v>
      </c>
      <c r="AC16" t="s">
        <v>3</v>
      </c>
      <c r="AD16" t="s">
        <v>11</v>
      </c>
      <c r="AG16" t="s">
        <v>3</v>
      </c>
      <c r="AH16" t="s">
        <v>11</v>
      </c>
    </row>
    <row r="17" spans="1:41" x14ac:dyDescent="0.25">
      <c r="B17" s="4" t="s">
        <v>48</v>
      </c>
      <c r="C17" s="4" t="s">
        <v>49</v>
      </c>
      <c r="D17" s="4">
        <v>1.3</v>
      </c>
      <c r="E17" s="4">
        <v>-2.0999999999999999E-3</v>
      </c>
      <c r="X17">
        <v>0</v>
      </c>
      <c r="Z17">
        <v>0</v>
      </c>
      <c r="AE17">
        <v>0</v>
      </c>
      <c r="AI17">
        <v>0</v>
      </c>
    </row>
    <row r="18" spans="1:41" x14ac:dyDescent="0.25">
      <c r="A18">
        <v>0</v>
      </c>
      <c r="B18" s="4">
        <v>1.3</v>
      </c>
      <c r="C18" s="4">
        <f>D18*EXP(E18*X17)</f>
        <v>1.3</v>
      </c>
      <c r="D18" s="4">
        <f t="shared" ref="D18:F25" si="33">D17</f>
        <v>1.3</v>
      </c>
      <c r="E18">
        <f t="shared" si="33"/>
        <v>-2.0999999999999999E-3</v>
      </c>
      <c r="F18" s="4">
        <v>22</v>
      </c>
      <c r="G18" t="s">
        <v>17</v>
      </c>
      <c r="H18">
        <f>(B18+B19)/2/SQRT(F18)</f>
        <v>0.23452078799117149</v>
      </c>
      <c r="J18" s="4">
        <v>0.3</v>
      </c>
      <c r="K18" s="4"/>
      <c r="M18">
        <f>1/H18^2</f>
        <v>18.18181818181818</v>
      </c>
      <c r="P18">
        <f t="shared" ref="P18:P24" si="34">1/J18^2</f>
        <v>11.111111111111111</v>
      </c>
      <c r="Q18">
        <f>M18+P18</f>
        <v>29.292929292929291</v>
      </c>
      <c r="R18">
        <f>1/SQRT(Q18)</f>
        <v>0.18476452861543194</v>
      </c>
      <c r="S18" s="4">
        <v>20</v>
      </c>
      <c r="T18">
        <f>M18*V18^2</f>
        <v>12.413793103448281</v>
      </c>
      <c r="V18">
        <f>R18*SQRT(S18)</f>
        <v>0.82629209162962192</v>
      </c>
      <c r="W18">
        <f>V18*(A19-A18)</f>
        <v>165.2584183259244</v>
      </c>
      <c r="X18">
        <f>W18</f>
        <v>165.2584183259244</v>
      </c>
      <c r="Z18">
        <f>A19/60</f>
        <v>3.3333333333333335</v>
      </c>
      <c r="AA18">
        <f t="shared" ref="AA18:AA24" si="35">A19</f>
        <v>200</v>
      </c>
      <c r="AC18" s="4">
        <v>1.3</v>
      </c>
      <c r="AD18">
        <f t="shared" ref="AD18:AD24" si="36">AC18*(A19-A18)</f>
        <v>260</v>
      </c>
      <c r="AE18">
        <f>AD18</f>
        <v>260</v>
      </c>
      <c r="AG18" s="4">
        <v>0.69</v>
      </c>
      <c r="AH18">
        <f>AG18*(A19-A18)</f>
        <v>138</v>
      </c>
      <c r="AI18">
        <f>AH18</f>
        <v>138</v>
      </c>
      <c r="AO18" s="4"/>
    </row>
    <row r="19" spans="1:41" x14ac:dyDescent="0.25">
      <c r="A19">
        <v>200</v>
      </c>
      <c r="B19" s="4">
        <v>0.9</v>
      </c>
      <c r="C19" s="4">
        <f t="shared" ref="C19:C20" si="37">D19*EXP(E19*X18)</f>
        <v>0.91880771257761429</v>
      </c>
      <c r="D19" s="4">
        <f t="shared" si="33"/>
        <v>1.3</v>
      </c>
      <c r="E19">
        <f t="shared" si="33"/>
        <v>-2.0999999999999999E-3</v>
      </c>
      <c r="F19">
        <f>F18</f>
        <v>22</v>
      </c>
      <c r="H19">
        <f t="shared" ref="H19:H24" si="38">(B19+B20)/2/SQRT(F19)</f>
        <v>0.15990053726670783</v>
      </c>
      <c r="J19">
        <f>J18</f>
        <v>0.3</v>
      </c>
      <c r="M19">
        <f t="shared" ref="M19:M24" si="39">1/H19^2</f>
        <v>39.111111111111107</v>
      </c>
      <c r="P19">
        <f t="shared" si="34"/>
        <v>11.111111111111111</v>
      </c>
      <c r="Q19">
        <f t="shared" ref="Q19:Q24" si="40">M19+P19</f>
        <v>50.222222222222214</v>
      </c>
      <c r="R19">
        <f t="shared" ref="R19:R22" si="41">1/SQRT(Q19)</f>
        <v>0.1411081302575396</v>
      </c>
      <c r="S19">
        <f>S18</f>
        <v>20</v>
      </c>
      <c r="T19">
        <f t="shared" ref="T19:T24" si="42">M19*V19^2</f>
        <v>15.575221238938056</v>
      </c>
      <c r="V19">
        <f t="shared" ref="V19:V24" si="43">R19*SQRT(S19)</f>
        <v>0.63105474286750696</v>
      </c>
      <c r="W19">
        <f>V19*(A20-A19)</f>
        <v>189.31642286025209</v>
      </c>
      <c r="X19">
        <f>X18+W19</f>
        <v>354.57484118617651</v>
      </c>
      <c r="Z19">
        <f t="shared" ref="Z19:Z24" si="44">A20/60</f>
        <v>8.3333333333333339</v>
      </c>
      <c r="AA19">
        <f t="shared" si="35"/>
        <v>500</v>
      </c>
      <c r="AC19">
        <f>AC18</f>
        <v>1.3</v>
      </c>
      <c r="AD19">
        <f t="shared" si="36"/>
        <v>390</v>
      </c>
      <c r="AE19">
        <f>AE18+AD19</f>
        <v>650</v>
      </c>
      <c r="AG19">
        <f>AG18</f>
        <v>0.69</v>
      </c>
      <c r="AH19">
        <f t="shared" ref="AH19:AH24" si="45">AG19*(A20-A19)</f>
        <v>206.99999999999997</v>
      </c>
      <c r="AI19">
        <f>AI18+AH19</f>
        <v>345</v>
      </c>
    </row>
    <row r="20" spans="1:41" x14ac:dyDescent="0.25">
      <c r="A20">
        <v>500</v>
      </c>
      <c r="B20" s="4">
        <v>0.6</v>
      </c>
      <c r="C20" s="4">
        <f t="shared" si="37"/>
        <v>0.61739707655037701</v>
      </c>
      <c r="D20" s="4">
        <f t="shared" si="33"/>
        <v>1.3</v>
      </c>
      <c r="E20">
        <f t="shared" si="33"/>
        <v>-2.0999999999999999E-3</v>
      </c>
      <c r="F20">
        <f t="shared" si="33"/>
        <v>22</v>
      </c>
      <c r="H20">
        <f t="shared" si="38"/>
        <v>0.10660035817780521</v>
      </c>
      <c r="J20">
        <f t="shared" ref="J20:J24" si="46">J19</f>
        <v>0.3</v>
      </c>
      <c r="M20">
        <f t="shared" si="39"/>
        <v>88.000000000000014</v>
      </c>
      <c r="P20">
        <f t="shared" si="34"/>
        <v>11.111111111111111</v>
      </c>
      <c r="Q20">
        <f t="shared" si="40"/>
        <v>99.111111111111128</v>
      </c>
      <c r="R20">
        <f t="shared" si="41"/>
        <v>0.10044742952736375</v>
      </c>
      <c r="S20">
        <f t="shared" ref="S20:S24" si="47">S19</f>
        <v>20</v>
      </c>
      <c r="T20">
        <f t="shared" si="42"/>
        <v>17.757847533632287</v>
      </c>
      <c r="V20">
        <f t="shared" si="43"/>
        <v>0.44921456117660985</v>
      </c>
      <c r="W20">
        <f t="shared" ref="W20:W24" si="48">V20*(A21-A20)</f>
        <v>179.68582447064395</v>
      </c>
      <c r="X20">
        <f t="shared" ref="X20:X24" si="49">X19+W20</f>
        <v>534.26066565682049</v>
      </c>
      <c r="Z20">
        <f t="shared" si="44"/>
        <v>15</v>
      </c>
      <c r="AA20">
        <f t="shared" si="35"/>
        <v>900</v>
      </c>
      <c r="AC20">
        <f t="shared" ref="AC20:AC24" si="50">AC19</f>
        <v>1.3</v>
      </c>
      <c r="AD20">
        <f t="shared" si="36"/>
        <v>520</v>
      </c>
      <c r="AE20">
        <f t="shared" ref="AE20:AE24" si="51">AE19+AD20</f>
        <v>1170</v>
      </c>
      <c r="AG20">
        <f t="shared" ref="AG20:AG24" si="52">AG19</f>
        <v>0.69</v>
      </c>
      <c r="AH20">
        <f t="shared" si="45"/>
        <v>276</v>
      </c>
      <c r="AI20">
        <f t="shared" ref="AI20:AI24" si="53">AI19+AH20</f>
        <v>621</v>
      </c>
    </row>
    <row r="21" spans="1:41" x14ac:dyDescent="0.25">
      <c r="A21">
        <v>900</v>
      </c>
      <c r="B21" s="4">
        <v>0.4</v>
      </c>
      <c r="C21" s="4">
        <f>D21*EXP(E21*X20)</f>
        <v>0.42333852122443416</v>
      </c>
      <c r="D21" s="4">
        <f t="shared" si="33"/>
        <v>1.3</v>
      </c>
      <c r="E21">
        <f t="shared" si="33"/>
        <v>-2.0999999999999999E-3</v>
      </c>
      <c r="F21">
        <f t="shared" si="33"/>
        <v>22</v>
      </c>
      <c r="H21">
        <f t="shared" si="38"/>
        <v>6.9290232815573394E-2</v>
      </c>
      <c r="J21">
        <f t="shared" si="46"/>
        <v>0.3</v>
      </c>
      <c r="M21">
        <f t="shared" si="39"/>
        <v>208.28402366863904</v>
      </c>
      <c r="P21">
        <f t="shared" si="34"/>
        <v>11.111111111111111</v>
      </c>
      <c r="Q21">
        <f t="shared" si="40"/>
        <v>219.39513477975015</v>
      </c>
      <c r="R21">
        <f t="shared" si="41"/>
        <v>6.7512859628098415E-2</v>
      </c>
      <c r="S21">
        <f t="shared" si="47"/>
        <v>20</v>
      </c>
      <c r="T21">
        <f t="shared" si="42"/>
        <v>18.987114174408152</v>
      </c>
      <c r="V21">
        <f t="shared" si="43"/>
        <v>0.30192668696765845</v>
      </c>
      <c r="W21">
        <f t="shared" si="48"/>
        <v>241.54134957412677</v>
      </c>
      <c r="X21">
        <f t="shared" si="49"/>
        <v>775.80201523094729</v>
      </c>
      <c r="Z21">
        <f t="shared" si="44"/>
        <v>28.333333333333332</v>
      </c>
      <c r="AA21">
        <f t="shared" si="35"/>
        <v>1700</v>
      </c>
      <c r="AC21">
        <f t="shared" si="50"/>
        <v>1.3</v>
      </c>
      <c r="AD21">
        <f t="shared" si="36"/>
        <v>1040</v>
      </c>
      <c r="AE21">
        <f t="shared" si="51"/>
        <v>2210</v>
      </c>
      <c r="AG21">
        <f t="shared" si="52"/>
        <v>0.69</v>
      </c>
      <c r="AH21">
        <f t="shared" si="45"/>
        <v>552</v>
      </c>
      <c r="AI21">
        <f t="shared" si="53"/>
        <v>1173</v>
      </c>
      <c r="AL21" t="s">
        <v>47</v>
      </c>
    </row>
    <row r="22" spans="1:41" x14ac:dyDescent="0.25">
      <c r="A22">
        <v>1700</v>
      </c>
      <c r="B22" s="4">
        <v>0.25</v>
      </c>
      <c r="C22" s="4">
        <f t="shared" ref="C22:C25" si="54">D22*EXP(E22*X21)</f>
        <v>0.25491631414309457</v>
      </c>
      <c r="D22" s="4">
        <f t="shared" si="33"/>
        <v>1.3</v>
      </c>
      <c r="E22">
        <f t="shared" si="33"/>
        <v>-2.0999999999999999E-3</v>
      </c>
      <c r="F22">
        <f t="shared" si="33"/>
        <v>22</v>
      </c>
      <c r="H22">
        <f>(B22+B23)/2/SQRT(F22)</f>
        <v>4.2640143271122088E-2</v>
      </c>
      <c r="J22">
        <f t="shared" si="46"/>
        <v>0.3</v>
      </c>
      <c r="M22">
        <f t="shared" si="39"/>
        <v>549.99999999999989</v>
      </c>
      <c r="P22">
        <f t="shared" si="34"/>
        <v>11.111111111111111</v>
      </c>
      <c r="Q22">
        <f t="shared" si="40"/>
        <v>561.11111111111097</v>
      </c>
      <c r="R22">
        <f t="shared" si="41"/>
        <v>4.2215852683817515E-2</v>
      </c>
      <c r="S22">
        <f t="shared" si="47"/>
        <v>20</v>
      </c>
      <c r="T22">
        <f t="shared" si="42"/>
        <v>19.603960396039607</v>
      </c>
      <c r="V22">
        <f t="shared" si="43"/>
        <v>0.1887950326582658</v>
      </c>
      <c r="W22">
        <f t="shared" si="48"/>
        <v>358.71056205070505</v>
      </c>
      <c r="X22">
        <f t="shared" si="49"/>
        <v>1134.5125772816523</v>
      </c>
      <c r="Z22">
        <f t="shared" si="44"/>
        <v>60</v>
      </c>
      <c r="AA22">
        <f t="shared" si="35"/>
        <v>3600</v>
      </c>
      <c r="AC22">
        <f t="shared" si="50"/>
        <v>1.3</v>
      </c>
      <c r="AD22">
        <f t="shared" si="36"/>
        <v>2470</v>
      </c>
      <c r="AE22">
        <f t="shared" si="51"/>
        <v>4680</v>
      </c>
      <c r="AG22">
        <f t="shared" si="52"/>
        <v>0.69</v>
      </c>
      <c r="AH22">
        <f t="shared" si="45"/>
        <v>1311</v>
      </c>
      <c r="AI22">
        <f t="shared" si="53"/>
        <v>2484</v>
      </c>
    </row>
    <row r="23" spans="1:41" x14ac:dyDescent="0.25">
      <c r="A23">
        <v>3600</v>
      </c>
      <c r="B23" s="4">
        <v>0.15</v>
      </c>
      <c r="C23" s="4">
        <f t="shared" si="54"/>
        <v>0.12001816798030934</v>
      </c>
      <c r="D23" s="4">
        <f t="shared" si="33"/>
        <v>1.3</v>
      </c>
      <c r="E23">
        <f t="shared" si="33"/>
        <v>-2.0999999999999999E-3</v>
      </c>
      <c r="F23">
        <f t="shared" si="33"/>
        <v>22</v>
      </c>
      <c r="H23">
        <f t="shared" si="38"/>
        <v>2.878209670800741E-2</v>
      </c>
      <c r="J23">
        <f t="shared" si="46"/>
        <v>0.3</v>
      </c>
      <c r="M23">
        <f t="shared" si="39"/>
        <v>1207.1330589849106</v>
      </c>
      <c r="P23">
        <f t="shared" si="34"/>
        <v>11.111111111111111</v>
      </c>
      <c r="Q23">
        <f t="shared" si="40"/>
        <v>1218.2441700960217</v>
      </c>
      <c r="R23">
        <f>1/SQRT(Q23)</f>
        <v>2.8650541137784744E-2</v>
      </c>
      <c r="S23">
        <f t="shared" si="47"/>
        <v>20</v>
      </c>
      <c r="T23">
        <f t="shared" si="42"/>
        <v>19.817588109447136</v>
      </c>
      <c r="V23">
        <f t="shared" si="43"/>
        <v>0.12812911515248171</v>
      </c>
      <c r="W23">
        <f t="shared" si="48"/>
        <v>461.26481454893417</v>
      </c>
      <c r="X23">
        <f t="shared" si="49"/>
        <v>1595.7773918305866</v>
      </c>
      <c r="Z23">
        <f t="shared" si="44"/>
        <v>120</v>
      </c>
      <c r="AA23">
        <f t="shared" si="35"/>
        <v>7200</v>
      </c>
      <c r="AC23">
        <f t="shared" si="50"/>
        <v>1.3</v>
      </c>
      <c r="AD23">
        <f t="shared" si="36"/>
        <v>4680</v>
      </c>
      <c r="AE23">
        <f t="shared" si="51"/>
        <v>9360</v>
      </c>
      <c r="AG23">
        <f t="shared" si="52"/>
        <v>0.69</v>
      </c>
      <c r="AH23">
        <f t="shared" si="45"/>
        <v>2484</v>
      </c>
      <c r="AI23">
        <f t="shared" si="53"/>
        <v>4968</v>
      </c>
    </row>
    <row r="24" spans="1:41" x14ac:dyDescent="0.25">
      <c r="A24">
        <v>7200</v>
      </c>
      <c r="B24" s="4">
        <v>0.12</v>
      </c>
      <c r="C24" s="4">
        <f t="shared" si="54"/>
        <v>4.5558035587474517E-2</v>
      </c>
      <c r="D24" s="4">
        <f t="shared" si="33"/>
        <v>1.3</v>
      </c>
      <c r="E24">
        <f t="shared" si="33"/>
        <v>-2.0999999999999999E-3</v>
      </c>
      <c r="F24">
        <f t="shared" si="33"/>
        <v>22</v>
      </c>
      <c r="H24">
        <f t="shared" si="38"/>
        <v>2.3452078799117149E-2</v>
      </c>
      <c r="J24">
        <f t="shared" si="46"/>
        <v>0.3</v>
      </c>
      <c r="M24">
        <f t="shared" si="39"/>
        <v>1818.181818181818</v>
      </c>
      <c r="P24">
        <f t="shared" si="34"/>
        <v>11.111111111111111</v>
      </c>
      <c r="Q24">
        <f t="shared" si="40"/>
        <v>1829.2929292929291</v>
      </c>
      <c r="R24">
        <f t="shared" ref="R24" si="55">1/SQRT(Q24)</f>
        <v>2.3380746443426366E-2</v>
      </c>
      <c r="S24">
        <f t="shared" si="47"/>
        <v>20</v>
      </c>
      <c r="T24">
        <f t="shared" si="42"/>
        <v>19.878520154610715</v>
      </c>
      <c r="V24">
        <f t="shared" si="43"/>
        <v>0.10456187682437559</v>
      </c>
      <c r="W24">
        <f t="shared" si="48"/>
        <v>83.64950145950047</v>
      </c>
      <c r="X24">
        <f t="shared" si="49"/>
        <v>1679.426893290087</v>
      </c>
      <c r="Z24">
        <f t="shared" si="44"/>
        <v>133.33333333333334</v>
      </c>
      <c r="AA24">
        <f t="shared" si="35"/>
        <v>8000</v>
      </c>
      <c r="AC24">
        <f t="shared" si="50"/>
        <v>1.3</v>
      </c>
      <c r="AD24">
        <f t="shared" si="36"/>
        <v>1040</v>
      </c>
      <c r="AE24">
        <f t="shared" si="51"/>
        <v>10400</v>
      </c>
      <c r="AG24">
        <f t="shared" si="52"/>
        <v>0.69</v>
      </c>
      <c r="AH24">
        <f t="shared" si="45"/>
        <v>552</v>
      </c>
      <c r="AI24">
        <f t="shared" si="53"/>
        <v>5520</v>
      </c>
    </row>
    <row r="25" spans="1:41" x14ac:dyDescent="0.25">
      <c r="A25">
        <v>8000</v>
      </c>
      <c r="B25" s="4">
        <v>0.1</v>
      </c>
      <c r="C25" s="4">
        <f t="shared" si="54"/>
        <v>3.8218629024585789E-2</v>
      </c>
      <c r="D25" s="4">
        <f t="shared" si="33"/>
        <v>1.3</v>
      </c>
      <c r="E25">
        <f t="shared" si="33"/>
        <v>-2.0999999999999999E-3</v>
      </c>
    </row>
    <row r="26" spans="1:41" x14ac:dyDescent="0.25">
      <c r="C26" s="4"/>
      <c r="D26" s="4"/>
    </row>
    <row r="27" spans="1:41" x14ac:dyDescent="0.25">
      <c r="H27" t="s">
        <v>34</v>
      </c>
      <c r="J27" t="s">
        <v>35</v>
      </c>
      <c r="M27" t="s">
        <v>36</v>
      </c>
      <c r="P27" t="s">
        <v>27</v>
      </c>
      <c r="Q27" t="s">
        <v>37</v>
      </c>
      <c r="R27" t="s">
        <v>38</v>
      </c>
      <c r="S27" t="s">
        <v>39</v>
      </c>
      <c r="T27" t="s">
        <v>40</v>
      </c>
      <c r="V27" t="s">
        <v>3</v>
      </c>
      <c r="W27" t="s">
        <v>11</v>
      </c>
      <c r="Z27" t="s">
        <v>12</v>
      </c>
      <c r="AC27" t="s">
        <v>3</v>
      </c>
      <c r="AD27" t="s">
        <v>11</v>
      </c>
    </row>
    <row r="28" spans="1:41" x14ac:dyDescent="0.25">
      <c r="B28" s="4">
        <v>1.3</v>
      </c>
      <c r="C28" s="4">
        <v>0.69</v>
      </c>
      <c r="D28" s="4">
        <v>0.69</v>
      </c>
      <c r="E28" s="4">
        <v>-2.0999999999999999E-3</v>
      </c>
      <c r="X28">
        <v>0</v>
      </c>
      <c r="Z28">
        <v>0</v>
      </c>
      <c r="AE28">
        <v>0</v>
      </c>
    </row>
    <row r="29" spans="1:41" x14ac:dyDescent="0.25">
      <c r="A29">
        <v>0</v>
      </c>
      <c r="B29" s="4">
        <v>1.2987006497833875</v>
      </c>
      <c r="C29" s="4">
        <f>D29*EXP(E29*X28)</f>
        <v>0.69</v>
      </c>
      <c r="D29" s="4">
        <f t="shared" ref="D29:F36" si="56">D28</f>
        <v>0.69</v>
      </c>
      <c r="E29">
        <f t="shared" si="56"/>
        <v>-2.0999999999999999E-3</v>
      </c>
      <c r="F29" s="4">
        <v>22</v>
      </c>
      <c r="G29" t="s">
        <v>17</v>
      </c>
      <c r="H29">
        <f t="shared" ref="H29:H35" si="57">(B29+B30)/2/SQRT(F29)</f>
        <v>0.25491974187733357</v>
      </c>
      <c r="J29" s="4">
        <v>0.3</v>
      </c>
      <c r="K29" s="4"/>
      <c r="M29">
        <f>1/H29^2</f>
        <v>15.388385586715593</v>
      </c>
      <c r="P29">
        <f t="shared" ref="P29:P36" si="58">1/J29^2</f>
        <v>11.111111111111111</v>
      </c>
      <c r="Q29">
        <f>M29+P29</f>
        <v>26.499496697826704</v>
      </c>
      <c r="R29">
        <f>1/SQRT(Q29)</f>
        <v>0.19425901721578831</v>
      </c>
      <c r="S29" s="4">
        <v>20</v>
      </c>
      <c r="T29">
        <f>M29*V29^2</f>
        <v>11.614096495634678</v>
      </c>
      <c r="V29">
        <f>R29*SQRT(S29)</f>
        <v>0.86875273547360921</v>
      </c>
      <c r="W29">
        <f>V29*(A30-A29)</f>
        <v>173.75054709472184</v>
      </c>
      <c r="X29">
        <f>W29</f>
        <v>173.75054709472184</v>
      </c>
      <c r="Z29">
        <f>A30/60</f>
        <v>3.3333333333333335</v>
      </c>
      <c r="AA29">
        <f>A30</f>
        <v>200</v>
      </c>
      <c r="AB29">
        <v>0.91</v>
      </c>
      <c r="AC29" s="4">
        <v>1.3</v>
      </c>
      <c r="AD29">
        <f t="shared" ref="AD29:AD34" si="59">AC29*(A30-A29)</f>
        <v>260</v>
      </c>
      <c r="AE29">
        <f>AD29</f>
        <v>260</v>
      </c>
      <c r="AG29" s="4"/>
      <c r="AO29" s="4"/>
    </row>
    <row r="30" spans="1:41" x14ac:dyDescent="0.25">
      <c r="A30">
        <v>200</v>
      </c>
      <c r="B30" s="4">
        <v>1.0926584997997446</v>
      </c>
      <c r="C30" s="4">
        <f t="shared" ref="C30:C36" si="60">D30*EXP(E30*X29)</f>
        <v>0.47905501692314756</v>
      </c>
      <c r="D30" s="4">
        <f t="shared" si="56"/>
        <v>0.69</v>
      </c>
      <c r="E30">
        <f t="shared" si="56"/>
        <v>-2.0999999999999999E-3</v>
      </c>
      <c r="F30">
        <f>F29</f>
        <v>22</v>
      </c>
      <c r="H30">
        <f t="shared" si="57"/>
        <v>0.20901533473621631</v>
      </c>
      <c r="J30">
        <f>J29</f>
        <v>0.3</v>
      </c>
      <c r="M30">
        <f t="shared" ref="M30:M36" si="61">1/H30^2</f>
        <v>22.889889706314165</v>
      </c>
      <c r="P30">
        <f t="shared" si="58"/>
        <v>11.111111111111111</v>
      </c>
      <c r="Q30">
        <f t="shared" ref="Q30:Q36" si="62">M30+P30</f>
        <v>34.001000817425279</v>
      </c>
      <c r="R30">
        <f t="shared" ref="R30:R36" si="63">1/SQRT(Q30)</f>
        <v>0.17149606109863724</v>
      </c>
      <c r="S30">
        <f>S29</f>
        <v>20</v>
      </c>
      <c r="T30">
        <f t="shared" ref="T30:T36" si="64">M30*V30^2</f>
        <v>13.46424467281167</v>
      </c>
      <c r="V30">
        <f t="shared" ref="V30:V36" si="65">R30*SQRT(S30)</f>
        <v>0.76695370098002036</v>
      </c>
      <c r="W30">
        <f>V30*(A31-A30)</f>
        <v>230.08611029400612</v>
      </c>
      <c r="X30">
        <f>X29+W30</f>
        <v>403.83665738872799</v>
      </c>
      <c r="Z30">
        <f>A31/60</f>
        <v>8.3333333333333339</v>
      </c>
      <c r="AA30">
        <f>A31</f>
        <v>500</v>
      </c>
      <c r="AC30">
        <f>AC29</f>
        <v>1.3</v>
      </c>
      <c r="AD30">
        <f t="shared" si="59"/>
        <v>390</v>
      </c>
      <c r="AE30">
        <f>AE29+AD30</f>
        <v>650</v>
      </c>
    </row>
    <row r="31" spans="1:41" x14ac:dyDescent="0.25">
      <c r="A31">
        <v>500</v>
      </c>
      <c r="B31" s="4">
        <v>0.86807914038329237</v>
      </c>
      <c r="C31" s="4">
        <f t="shared" si="60"/>
        <v>0.29548988823062949</v>
      </c>
      <c r="D31" s="4">
        <f t="shared" si="56"/>
        <v>0.69</v>
      </c>
      <c r="E31">
        <f t="shared" si="56"/>
        <v>-2.0999999999999999E-3</v>
      </c>
      <c r="F31">
        <f t="shared" si="56"/>
        <v>22</v>
      </c>
      <c r="H31">
        <f t="shared" si="57"/>
        <v>0.16406735738856171</v>
      </c>
      <c r="J31">
        <f t="shared" ref="J31:J36" si="66">J30</f>
        <v>0.3</v>
      </c>
      <c r="M31">
        <f t="shared" si="61"/>
        <v>37.149727625578215</v>
      </c>
      <c r="P31">
        <f t="shared" si="58"/>
        <v>11.111111111111111</v>
      </c>
      <c r="Q31">
        <f t="shared" si="62"/>
        <v>48.260838736689323</v>
      </c>
      <c r="R31">
        <f t="shared" si="63"/>
        <v>0.14394698314624133</v>
      </c>
      <c r="S31">
        <f t="shared" ref="S31:S36" si="67">S30</f>
        <v>20</v>
      </c>
      <c r="T31">
        <f t="shared" si="64"/>
        <v>15.395392454021273</v>
      </c>
      <c r="V31">
        <f t="shared" si="65"/>
        <v>0.64375047894202431</v>
      </c>
      <c r="W31">
        <f t="shared" ref="W31:W36" si="68">V31*(A32-A31)</f>
        <v>257.5001915768097</v>
      </c>
      <c r="X31">
        <f t="shared" ref="X31:X36" si="69">X30+W31</f>
        <v>661.33684896553768</v>
      </c>
      <c r="Z31">
        <f t="shared" ref="Z31:Z36" si="70">A32/60</f>
        <v>15</v>
      </c>
      <c r="AA31">
        <f t="shared" ref="AA31:AA36" si="71">A32</f>
        <v>900</v>
      </c>
      <c r="AC31">
        <f t="shared" ref="AC31:AC37" si="72">AC30</f>
        <v>1.3</v>
      </c>
      <c r="AD31">
        <f t="shared" si="59"/>
        <v>520</v>
      </c>
      <c r="AE31">
        <f t="shared" ref="AE31:AE35" si="73">AE30+AD31</f>
        <v>1170</v>
      </c>
    </row>
    <row r="32" spans="1:41" x14ac:dyDescent="0.25">
      <c r="A32">
        <v>900</v>
      </c>
      <c r="B32" s="4">
        <v>0.67100909715249346</v>
      </c>
      <c r="C32" s="4">
        <f>D32*EXP(E32*X31)</f>
        <v>0.17206704799216316</v>
      </c>
      <c r="D32" s="4">
        <f t="shared" si="56"/>
        <v>0.69</v>
      </c>
      <c r="E32">
        <f t="shared" si="56"/>
        <v>-2.0999999999999999E-3</v>
      </c>
      <c r="F32">
        <f t="shared" si="56"/>
        <v>22</v>
      </c>
      <c r="H32">
        <f t="shared" si="57"/>
        <v>0.11959915490780176</v>
      </c>
      <c r="J32">
        <f t="shared" si="66"/>
        <v>0.3</v>
      </c>
      <c r="M32">
        <f t="shared" si="61"/>
        <v>69.910720526500342</v>
      </c>
      <c r="P32">
        <f t="shared" si="58"/>
        <v>11.111111111111111</v>
      </c>
      <c r="Q32">
        <f t="shared" si="62"/>
        <v>81.021831637611456</v>
      </c>
      <c r="R32">
        <f t="shared" si="63"/>
        <v>0.11109614044893651</v>
      </c>
      <c r="S32">
        <f t="shared" si="67"/>
        <v>20</v>
      </c>
      <c r="T32">
        <f t="shared" si="64"/>
        <v>17.257255017188932</v>
      </c>
      <c r="V32">
        <f t="shared" si="65"/>
        <v>0.4968370441633721</v>
      </c>
      <c r="W32">
        <f t="shared" si="68"/>
        <v>397.46963533069766</v>
      </c>
      <c r="X32">
        <f t="shared" si="69"/>
        <v>1058.8064842962353</v>
      </c>
      <c r="Z32">
        <f t="shared" si="70"/>
        <v>28.333333333333332</v>
      </c>
      <c r="AA32">
        <f t="shared" si="71"/>
        <v>1700</v>
      </c>
      <c r="AC32">
        <f t="shared" si="72"/>
        <v>1.3</v>
      </c>
      <c r="AD32">
        <f t="shared" si="59"/>
        <v>1040</v>
      </c>
      <c r="AE32">
        <f t="shared" si="73"/>
        <v>2210</v>
      </c>
    </row>
    <row r="33" spans="1:41" x14ac:dyDescent="0.25">
      <c r="A33">
        <v>1700</v>
      </c>
      <c r="B33" s="4">
        <v>0.45093042492974073</v>
      </c>
      <c r="C33" s="4">
        <f t="shared" si="60"/>
        <v>7.4678929238046407E-2</v>
      </c>
      <c r="D33" s="4">
        <f t="shared" si="56"/>
        <v>0.69</v>
      </c>
      <c r="E33">
        <f t="shared" si="56"/>
        <v>-2.0999999999999999E-3</v>
      </c>
      <c r="F33">
        <f t="shared" si="56"/>
        <v>22</v>
      </c>
      <c r="H33">
        <f t="shared" si="57"/>
        <v>7.4145668909106469E-2</v>
      </c>
      <c r="J33">
        <f t="shared" si="66"/>
        <v>0.3</v>
      </c>
      <c r="M33">
        <f t="shared" si="61"/>
        <v>181.89820982141956</v>
      </c>
      <c r="P33">
        <f t="shared" si="58"/>
        <v>11.111111111111111</v>
      </c>
      <c r="Q33">
        <f t="shared" si="62"/>
        <v>193.00932093253067</v>
      </c>
      <c r="R33">
        <f t="shared" si="63"/>
        <v>7.1979836963202121E-2</v>
      </c>
      <c r="S33">
        <f t="shared" si="67"/>
        <v>20</v>
      </c>
      <c r="T33">
        <f t="shared" si="64"/>
        <v>18.848645126833521</v>
      </c>
      <c r="V33">
        <f t="shared" si="65"/>
        <v>0.32190361691814395</v>
      </c>
      <c r="W33">
        <f t="shared" si="68"/>
        <v>611.61687214447352</v>
      </c>
      <c r="X33">
        <f t="shared" si="69"/>
        <v>1670.4233564407089</v>
      </c>
      <c r="Z33">
        <f t="shared" si="70"/>
        <v>60</v>
      </c>
      <c r="AA33">
        <f t="shared" si="71"/>
        <v>3600</v>
      </c>
      <c r="AC33">
        <f t="shared" si="72"/>
        <v>1.3</v>
      </c>
      <c r="AD33">
        <f t="shared" si="59"/>
        <v>2470</v>
      </c>
      <c r="AE33">
        <f t="shared" si="73"/>
        <v>4680</v>
      </c>
    </row>
    <row r="34" spans="1:41" x14ac:dyDescent="0.25">
      <c r="A34">
        <v>3600</v>
      </c>
      <c r="B34" s="4">
        <v>0.24461760301810542</v>
      </c>
      <c r="C34" s="4">
        <f t="shared" si="60"/>
        <v>2.0672463501733577E-2</v>
      </c>
      <c r="D34" s="4">
        <f t="shared" si="56"/>
        <v>0.69</v>
      </c>
      <c r="E34">
        <f t="shared" si="56"/>
        <v>-2.0999999999999999E-3</v>
      </c>
      <c r="F34">
        <f t="shared" si="56"/>
        <v>22</v>
      </c>
      <c r="H34">
        <f t="shared" si="57"/>
        <v>3.9875871467918454E-2</v>
      </c>
      <c r="J34">
        <f t="shared" si="66"/>
        <v>0.3</v>
      </c>
      <c r="M34">
        <f t="shared" si="61"/>
        <v>628.89714775176515</v>
      </c>
      <c r="P34">
        <f t="shared" si="58"/>
        <v>11.111111111111111</v>
      </c>
      <c r="Q34">
        <f t="shared" si="62"/>
        <v>640.00825886287623</v>
      </c>
      <c r="R34">
        <f t="shared" si="63"/>
        <v>3.952821570752655E-2</v>
      </c>
      <c r="S34">
        <f t="shared" si="67"/>
        <v>20</v>
      </c>
      <c r="T34">
        <f t="shared" si="64"/>
        <v>19.652782258439839</v>
      </c>
      <c r="V34">
        <f t="shared" si="65"/>
        <v>0.17677555470260864</v>
      </c>
      <c r="W34">
        <f t="shared" si="68"/>
        <v>636.3919969293911</v>
      </c>
      <c r="X34">
        <f t="shared" si="69"/>
        <v>2306.8153533700997</v>
      </c>
      <c r="Z34">
        <f t="shared" si="70"/>
        <v>120</v>
      </c>
      <c r="AA34">
        <f t="shared" si="71"/>
        <v>7200</v>
      </c>
      <c r="AC34">
        <f t="shared" si="72"/>
        <v>1.3</v>
      </c>
      <c r="AD34">
        <f t="shared" si="59"/>
        <v>4680</v>
      </c>
      <c r="AE34">
        <f t="shared" si="73"/>
        <v>9360</v>
      </c>
    </row>
    <row r="35" spans="1:41" x14ac:dyDescent="0.25">
      <c r="A35">
        <v>7200</v>
      </c>
      <c r="B35" s="4">
        <v>0.12945122892153088</v>
      </c>
      <c r="C35" s="4">
        <f t="shared" si="60"/>
        <v>5.4323909293463269E-3</v>
      </c>
      <c r="D35" s="4">
        <f t="shared" si="56"/>
        <v>0.69</v>
      </c>
      <c r="E35">
        <f t="shared" si="56"/>
        <v>-2.0999999999999999E-3</v>
      </c>
      <c r="F35">
        <f t="shared" si="56"/>
        <v>22</v>
      </c>
      <c r="H35">
        <f t="shared" si="57"/>
        <v>2.3294225962065079E-2</v>
      </c>
      <c r="J35">
        <f t="shared" si="66"/>
        <v>0.3</v>
      </c>
      <c r="M35">
        <f t="shared" si="61"/>
        <v>1842.9070527514557</v>
      </c>
      <c r="P35">
        <f t="shared" si="58"/>
        <v>11.111111111111111</v>
      </c>
      <c r="Q35">
        <f t="shared" si="62"/>
        <v>1854.0181638625668</v>
      </c>
      <c r="R35">
        <f t="shared" si="63"/>
        <v>2.3224320044260966E-2</v>
      </c>
      <c r="S35">
        <f t="shared" si="67"/>
        <v>20</v>
      </c>
      <c r="T35">
        <f t="shared" si="64"/>
        <v>19.880140212995943</v>
      </c>
      <c r="V35">
        <f t="shared" si="65"/>
        <v>0.10386231670035689</v>
      </c>
      <c r="W35">
        <f t="shared" si="68"/>
        <v>373.9043401212848</v>
      </c>
      <c r="X35">
        <f t="shared" si="69"/>
        <v>2680.7196934913845</v>
      </c>
      <c r="Z35">
        <f t="shared" si="70"/>
        <v>180</v>
      </c>
      <c r="AA35">
        <f t="shared" si="71"/>
        <v>10800</v>
      </c>
      <c r="AC35">
        <f t="shared" si="72"/>
        <v>1.3</v>
      </c>
      <c r="AD35">
        <f>AC35*(A37-A35)</f>
        <v>9360</v>
      </c>
      <c r="AE35">
        <f t="shared" si="73"/>
        <v>18720</v>
      </c>
    </row>
    <row r="36" spans="1:41" x14ac:dyDescent="0.25">
      <c r="A36">
        <f>3600*3</f>
        <v>10800</v>
      </c>
      <c r="B36" s="4">
        <v>8.9067980209185382E-2</v>
      </c>
      <c r="C36" s="4">
        <f t="shared" si="60"/>
        <v>2.4773272104033971E-3</v>
      </c>
      <c r="D36" s="4">
        <f t="shared" si="56"/>
        <v>0.69</v>
      </c>
      <c r="E36">
        <f t="shared" si="56"/>
        <v>-2.0999999999999999E-3</v>
      </c>
      <c r="F36">
        <f t="shared" si="56"/>
        <v>22</v>
      </c>
      <c r="H36">
        <f t="shared" ref="H36" si="74">(B36)/SQRT(F36)</f>
        <v>1.8989357184945654E-2</v>
      </c>
      <c r="J36">
        <f t="shared" si="66"/>
        <v>0.3</v>
      </c>
      <c r="M36">
        <f t="shared" si="61"/>
        <v>2773.1890258252365</v>
      </c>
      <c r="P36">
        <f t="shared" si="58"/>
        <v>11.111111111111111</v>
      </c>
      <c r="Q36">
        <f t="shared" si="62"/>
        <v>2784.3001369363478</v>
      </c>
      <c r="R36">
        <f t="shared" si="63"/>
        <v>1.8951429560968139E-2</v>
      </c>
      <c r="S36">
        <f t="shared" si="67"/>
        <v>20</v>
      </c>
      <c r="T36">
        <f t="shared" si="64"/>
        <v>19.920187403910145</v>
      </c>
      <c r="V36">
        <f t="shared" si="65"/>
        <v>8.4753369538247511E-2</v>
      </c>
      <c r="W36">
        <f t="shared" si="68"/>
        <v>305.11213033769104</v>
      </c>
      <c r="X36">
        <f t="shared" si="69"/>
        <v>2985.8318238290758</v>
      </c>
      <c r="Z36">
        <f t="shared" si="70"/>
        <v>240</v>
      </c>
      <c r="AA36">
        <f t="shared" si="71"/>
        <v>14400</v>
      </c>
      <c r="AC36">
        <f t="shared" si="72"/>
        <v>1.3</v>
      </c>
    </row>
    <row r="37" spans="1:41" x14ac:dyDescent="0.25">
      <c r="A37">
        <f>3600*4</f>
        <v>14400</v>
      </c>
      <c r="B37" s="4"/>
      <c r="C37" s="4"/>
      <c r="D37" s="4"/>
      <c r="AC37">
        <f t="shared" si="72"/>
        <v>1.3</v>
      </c>
    </row>
    <row r="38" spans="1:41" x14ac:dyDescent="0.25">
      <c r="B38" s="4"/>
      <c r="C38" s="4"/>
      <c r="D38" s="4"/>
      <c r="G38">
        <v>0.33</v>
      </c>
    </row>
    <row r="39" spans="1:41" x14ac:dyDescent="0.25">
      <c r="B39" s="4"/>
      <c r="C39" s="4"/>
      <c r="D39" s="4"/>
      <c r="G39">
        <v>0.02</v>
      </c>
    </row>
    <row r="40" spans="1:41" x14ac:dyDescent="0.25">
      <c r="B40" s="4"/>
      <c r="C40" s="4"/>
      <c r="D40" s="4"/>
      <c r="G40">
        <f>EXP(1)</f>
        <v>2.7182818284590451</v>
      </c>
    </row>
    <row r="41" spans="1:41" x14ac:dyDescent="0.25">
      <c r="B41" s="4"/>
      <c r="C41" s="4"/>
      <c r="D41" s="4"/>
      <c r="G41">
        <v>-2.5000000000000001E-3</v>
      </c>
    </row>
    <row r="42" spans="1:41" x14ac:dyDescent="0.25">
      <c r="F42" t="s">
        <v>51</v>
      </c>
      <c r="G42">
        <f>3*0.3</f>
        <v>0.89999999999999991</v>
      </c>
      <c r="X42">
        <v>0</v>
      </c>
      <c r="Z42">
        <v>0</v>
      </c>
    </row>
    <row r="43" spans="1:41" x14ac:dyDescent="0.25">
      <c r="A43">
        <v>0</v>
      </c>
      <c r="B43" s="4"/>
      <c r="C43" s="4"/>
      <c r="D43" s="4"/>
      <c r="F43" s="4">
        <f>F516</f>
        <v>0</v>
      </c>
      <c r="G43">
        <f>G$38*G$40^(G$41*((X42+X43)*G$42/2)+G$39)</f>
        <v>0.29430513205238623</v>
      </c>
      <c r="H43" s="4">
        <v>0.29430513205238623</v>
      </c>
      <c r="I43" s="4"/>
      <c r="J43" s="4">
        <v>0.15</v>
      </c>
      <c r="K43" s="4"/>
      <c r="M43">
        <f>1/H43^2</f>
        <v>11.545276259571196</v>
      </c>
      <c r="P43">
        <f t="shared" ref="P43:P51" si="75">1/J43^2</f>
        <v>44.444444444444443</v>
      </c>
      <c r="Q43">
        <f>M43+P43</f>
        <v>55.989720704015639</v>
      </c>
      <c r="R43">
        <f>1/SQRT(Q43)</f>
        <v>0.13364288718693185</v>
      </c>
      <c r="S43" s="4">
        <v>20</v>
      </c>
      <c r="T43">
        <f>M43*V43^2</f>
        <v>4.124069959414232</v>
      </c>
      <c r="V43">
        <f>R43*SQRT(S43)</f>
        <v>0.59766916091863054</v>
      </c>
      <c r="W43">
        <f>V43*(A44-A43)</f>
        <v>119.5338321837261</v>
      </c>
      <c r="X43">
        <f>W43</f>
        <v>119.5338321837261</v>
      </c>
      <c r="Z43">
        <f>A44/60</f>
        <v>3.3333333333333335</v>
      </c>
      <c r="AA43">
        <f>A44</f>
        <v>200</v>
      </c>
      <c r="AB43">
        <v>0.91</v>
      </c>
      <c r="AC43" s="4">
        <v>1.3</v>
      </c>
      <c r="AD43">
        <f t="shared" ref="AD43:AD49" si="76">AC43*(A44-A43)</f>
        <v>260</v>
      </c>
      <c r="AE43">
        <f>AD43</f>
        <v>260</v>
      </c>
      <c r="AG43" s="4"/>
    </row>
    <row r="44" spans="1:41" x14ac:dyDescent="0.25">
      <c r="A44">
        <v>200</v>
      </c>
      <c r="B44" s="4"/>
      <c r="C44" s="4"/>
      <c r="D44" s="4"/>
      <c r="G44">
        <f t="shared" ref="G44:G51" si="77">G$38*G$40^(G$41*((X43+X44)*G$42/2)+G$39)</f>
        <v>0.213752346286635</v>
      </c>
      <c r="H44" s="4">
        <v>0.21375234628663409</v>
      </c>
      <c r="I44" s="4"/>
      <c r="J44">
        <f>J43</f>
        <v>0.15</v>
      </c>
      <c r="M44">
        <f t="shared" ref="M44:M51" si="78">1/H44^2</f>
        <v>21.886595874063172</v>
      </c>
      <c r="P44">
        <f t="shared" si="75"/>
        <v>44.444444444444443</v>
      </c>
      <c r="Q44">
        <f t="shared" ref="Q44:Q51" si="79">M44+P44</f>
        <v>66.331040318507618</v>
      </c>
      <c r="R44">
        <f t="shared" ref="R44:R51" si="80">1/SQRT(Q44)</f>
        <v>0.12278394858046561</v>
      </c>
      <c r="S44">
        <f>S43</f>
        <v>20</v>
      </c>
      <c r="T44">
        <f t="shared" ref="T44:T51" si="81">M44*V44^2</f>
        <v>6.5992017519907327</v>
      </c>
      <c r="V44">
        <f t="shared" ref="V44:V51" si="82">R44*SQRT(S44)</f>
        <v>0.54910651114351983</v>
      </c>
      <c r="W44">
        <f>V44*(A45-A44)</f>
        <v>164.73195334305595</v>
      </c>
      <c r="X44">
        <f>X43+W44</f>
        <v>284.26578552678205</v>
      </c>
      <c r="Z44">
        <f>A45/60</f>
        <v>8.3333333333333339</v>
      </c>
      <c r="AA44">
        <f>A45</f>
        <v>500</v>
      </c>
      <c r="AC44">
        <f>AC43</f>
        <v>1.3</v>
      </c>
      <c r="AD44">
        <f t="shared" si="76"/>
        <v>390</v>
      </c>
      <c r="AE44">
        <f>AE43+AD44</f>
        <v>650</v>
      </c>
    </row>
    <row r="45" spans="1:41" x14ac:dyDescent="0.25">
      <c r="A45">
        <v>500</v>
      </c>
      <c r="B45" s="4"/>
      <c r="C45" s="4"/>
      <c r="D45" s="4"/>
      <c r="G45">
        <f t="shared" si="77"/>
        <v>0.14408149536766976</v>
      </c>
      <c r="H45" s="4">
        <v>0.14408149536578643</v>
      </c>
      <c r="I45" s="4"/>
      <c r="J45">
        <f t="shared" ref="J45:J51" si="83">J44</f>
        <v>0.15</v>
      </c>
      <c r="M45">
        <f t="shared" si="78"/>
        <v>48.17076967879423</v>
      </c>
      <c r="P45">
        <f t="shared" si="75"/>
        <v>44.444444444444443</v>
      </c>
      <c r="Q45">
        <f t="shared" si="79"/>
        <v>92.615214123238673</v>
      </c>
      <c r="R45">
        <f t="shared" si="80"/>
        <v>0.10391035592829526</v>
      </c>
      <c r="S45">
        <f t="shared" ref="S45:S51" si="84">S44</f>
        <v>20</v>
      </c>
      <c r="T45">
        <f t="shared" si="81"/>
        <v>10.402344827426663</v>
      </c>
      <c r="V45">
        <f t="shared" si="82"/>
        <v>0.46470123884373293</v>
      </c>
      <c r="W45">
        <f t="shared" ref="W45:W51" si="85">V45*(A46-A45)</f>
        <v>185.88049553749318</v>
      </c>
      <c r="X45">
        <f t="shared" ref="X45:X51" si="86">X44+W45</f>
        <v>470.14628106427523</v>
      </c>
      <c r="Z45">
        <f t="shared" ref="Z45:Z50" si="87">A46/60</f>
        <v>15</v>
      </c>
      <c r="AA45">
        <f t="shared" ref="AA45:AA50" si="88">A46</f>
        <v>900</v>
      </c>
      <c r="AC45">
        <f t="shared" ref="AC45:AC51" si="89">AC44</f>
        <v>1.3</v>
      </c>
      <c r="AD45">
        <f t="shared" si="76"/>
        <v>520</v>
      </c>
      <c r="AE45">
        <f t="shared" ref="AE45:AE49" si="90">AE44+AD45</f>
        <v>1170</v>
      </c>
      <c r="AO45" s="4"/>
    </row>
    <row r="46" spans="1:41" x14ac:dyDescent="0.25">
      <c r="A46">
        <v>900</v>
      </c>
      <c r="B46" s="4"/>
      <c r="C46" s="4"/>
      <c r="D46" s="4"/>
      <c r="G46">
        <f t="shared" si="77"/>
        <v>8.6466018472085682E-2</v>
      </c>
      <c r="H46" s="4">
        <v>8.646600841281718E-2</v>
      </c>
      <c r="I46" s="4"/>
      <c r="J46">
        <f t="shared" si="83"/>
        <v>0.15</v>
      </c>
      <c r="M46">
        <f t="shared" si="78"/>
        <v>133.75473903733186</v>
      </c>
      <c r="P46">
        <f t="shared" si="75"/>
        <v>44.444444444444443</v>
      </c>
      <c r="Q46">
        <f t="shared" si="79"/>
        <v>178.19918348177629</v>
      </c>
      <c r="R46">
        <f t="shared" si="80"/>
        <v>7.4911267452383523E-2</v>
      </c>
      <c r="S46">
        <f t="shared" si="84"/>
        <v>20</v>
      </c>
      <c r="T46">
        <f t="shared" si="81"/>
        <v>15.011824007713301</v>
      </c>
      <c r="V46">
        <f t="shared" si="82"/>
        <v>0.33501337260839409</v>
      </c>
      <c r="W46">
        <f t="shared" si="85"/>
        <v>268.01069808671525</v>
      </c>
      <c r="X46">
        <f t="shared" si="86"/>
        <v>738.15697915099054</v>
      </c>
      <c r="Z46">
        <f t="shared" si="87"/>
        <v>28.333333333333332</v>
      </c>
      <c r="AA46">
        <f t="shared" si="88"/>
        <v>1700</v>
      </c>
      <c r="AC46">
        <f t="shared" si="89"/>
        <v>1.3</v>
      </c>
      <c r="AD46">
        <f t="shared" si="76"/>
        <v>1040</v>
      </c>
      <c r="AE46">
        <f t="shared" si="90"/>
        <v>2210</v>
      </c>
    </row>
    <row r="47" spans="1:41" x14ac:dyDescent="0.25">
      <c r="A47">
        <v>1700</v>
      </c>
      <c r="B47" s="4"/>
      <c r="C47" s="4"/>
      <c r="D47" s="4"/>
      <c r="G47">
        <f t="shared" si="77"/>
        <v>4.3061118590352526E-2</v>
      </c>
      <c r="H47" s="4">
        <v>4.3057566619886342E-2</v>
      </c>
      <c r="I47" s="4"/>
      <c r="J47">
        <f t="shared" si="83"/>
        <v>0.15</v>
      </c>
      <c r="M47">
        <f t="shared" si="78"/>
        <v>539.38769607253153</v>
      </c>
      <c r="P47">
        <f t="shared" si="75"/>
        <v>44.444444444444443</v>
      </c>
      <c r="Q47">
        <f t="shared" si="79"/>
        <v>583.83214051697598</v>
      </c>
      <c r="R47">
        <f t="shared" si="80"/>
        <v>4.1386242694309433E-2</v>
      </c>
      <c r="S47">
        <f t="shared" si="84"/>
        <v>20</v>
      </c>
      <c r="T47">
        <f t="shared" si="81"/>
        <v>18.477492369464638</v>
      </c>
      <c r="V47">
        <f t="shared" si="82"/>
        <v>0.18508490399555988</v>
      </c>
      <c r="W47">
        <f t="shared" si="85"/>
        <v>351.66131759156377</v>
      </c>
      <c r="X47">
        <f t="shared" si="86"/>
        <v>1089.8182967425544</v>
      </c>
      <c r="Z47">
        <f t="shared" si="87"/>
        <v>60</v>
      </c>
      <c r="AA47">
        <f t="shared" si="88"/>
        <v>3600</v>
      </c>
      <c r="AC47">
        <f t="shared" si="89"/>
        <v>1.3</v>
      </c>
      <c r="AD47">
        <f t="shared" si="76"/>
        <v>2470</v>
      </c>
      <c r="AE47">
        <f t="shared" si="90"/>
        <v>4680</v>
      </c>
    </row>
    <row r="48" spans="1:41" x14ac:dyDescent="0.25">
      <c r="A48">
        <v>3600</v>
      </c>
      <c r="B48" s="4"/>
      <c r="C48" s="4"/>
      <c r="D48" s="4"/>
      <c r="G48">
        <f t="shared" si="77"/>
        <v>2.0188362340876811E-2</v>
      </c>
      <c r="H48" s="4">
        <v>2.0160455672171711E-2</v>
      </c>
      <c r="I48" s="4"/>
      <c r="J48">
        <f t="shared" si="83"/>
        <v>0.15</v>
      </c>
      <c r="M48">
        <f t="shared" si="78"/>
        <v>2460.3637073058912</v>
      </c>
      <c r="P48">
        <f t="shared" si="75"/>
        <v>44.444444444444443</v>
      </c>
      <c r="Q48">
        <f t="shared" si="79"/>
        <v>2504.8081517503356</v>
      </c>
      <c r="R48">
        <f t="shared" si="80"/>
        <v>1.9980795090598694E-2</v>
      </c>
      <c r="S48">
        <f t="shared" si="84"/>
        <v>20</v>
      </c>
      <c r="T48">
        <f t="shared" si="81"/>
        <v>19.645126957820008</v>
      </c>
      <c r="V48">
        <f t="shared" si="82"/>
        <v>8.9356832134145497E-2</v>
      </c>
      <c r="W48">
        <f t="shared" si="85"/>
        <v>321.68459568292377</v>
      </c>
      <c r="X48">
        <f t="shared" si="86"/>
        <v>1411.5028924254782</v>
      </c>
      <c r="Z48">
        <f t="shared" si="87"/>
        <v>120</v>
      </c>
      <c r="AA48">
        <f t="shared" si="88"/>
        <v>7200</v>
      </c>
      <c r="AC48">
        <f t="shared" si="89"/>
        <v>1.3</v>
      </c>
      <c r="AD48">
        <f t="shared" si="76"/>
        <v>4680</v>
      </c>
      <c r="AE48">
        <f t="shared" si="90"/>
        <v>9360</v>
      </c>
    </row>
    <row r="49" spans="1:41" x14ac:dyDescent="0.25">
      <c r="A49">
        <v>7200</v>
      </c>
      <c r="B49" s="4"/>
      <c r="C49" s="4"/>
      <c r="D49" s="4"/>
      <c r="G49">
        <f t="shared" si="77"/>
        <v>1.1445212958224779E-2</v>
      </c>
      <c r="H49" s="4">
        <v>1.1386345265450409E-2</v>
      </c>
      <c r="I49" s="4"/>
      <c r="J49">
        <f t="shared" si="83"/>
        <v>0.15</v>
      </c>
      <c r="M49">
        <f t="shared" si="78"/>
        <v>7713.1415697639995</v>
      </c>
      <c r="P49">
        <f t="shared" si="75"/>
        <v>44.444444444444443</v>
      </c>
      <c r="Q49">
        <f t="shared" si="79"/>
        <v>7757.5860142084439</v>
      </c>
      <c r="R49">
        <f t="shared" si="80"/>
        <v>1.1353681322266931E-2</v>
      </c>
      <c r="S49">
        <f t="shared" si="84"/>
        <v>20</v>
      </c>
      <c r="T49">
        <f t="shared" si="81"/>
        <v>19.885416818162142</v>
      </c>
      <c r="V49">
        <f t="shared" si="82"/>
        <v>5.0775206462917111E-2</v>
      </c>
      <c r="W49">
        <f t="shared" si="85"/>
        <v>182.79074326650161</v>
      </c>
      <c r="X49">
        <f t="shared" si="86"/>
        <v>1594.2936356919797</v>
      </c>
      <c r="Z49">
        <f t="shared" si="87"/>
        <v>180</v>
      </c>
      <c r="AA49">
        <f t="shared" si="88"/>
        <v>10800</v>
      </c>
      <c r="AC49">
        <f t="shared" si="89"/>
        <v>1.3</v>
      </c>
      <c r="AD49">
        <f t="shared" si="76"/>
        <v>4680</v>
      </c>
      <c r="AE49">
        <f t="shared" si="90"/>
        <v>14040</v>
      </c>
    </row>
    <row r="50" spans="1:41" x14ac:dyDescent="0.25">
      <c r="A50">
        <f>3600*3</f>
        <v>10800</v>
      </c>
      <c r="B50" s="4"/>
      <c r="C50" s="4"/>
      <c r="D50" s="4"/>
      <c r="G50">
        <f t="shared" si="77"/>
        <v>8.0666445846100873E-3</v>
      </c>
      <c r="H50" s="4">
        <v>7.9724319881634767E-3</v>
      </c>
      <c r="I50" s="4"/>
      <c r="J50">
        <f t="shared" si="83"/>
        <v>0.15</v>
      </c>
      <c r="M50">
        <f t="shared" si="78"/>
        <v>15733.24675202769</v>
      </c>
      <c r="P50">
        <f t="shared" si="75"/>
        <v>44.444444444444443</v>
      </c>
      <c r="Q50">
        <f t="shared" si="79"/>
        <v>15777.691196472135</v>
      </c>
      <c r="R50">
        <f t="shared" si="80"/>
        <v>7.9611952302627489E-3</v>
      </c>
      <c r="S50">
        <f t="shared" si="84"/>
        <v>20</v>
      </c>
      <c r="T50">
        <f t="shared" si="81"/>
        <v>19.943661662671676</v>
      </c>
      <c r="V50">
        <f t="shared" si="82"/>
        <v>3.5603547434029194E-2</v>
      </c>
      <c r="W50">
        <f t="shared" si="85"/>
        <v>128.17277076250511</v>
      </c>
      <c r="X50">
        <f t="shared" si="86"/>
        <v>1722.4664064544847</v>
      </c>
      <c r="Z50">
        <f t="shared" si="87"/>
        <v>240</v>
      </c>
      <c r="AA50">
        <f t="shared" si="88"/>
        <v>14400</v>
      </c>
      <c r="AC50">
        <f t="shared" si="89"/>
        <v>1.3</v>
      </c>
    </row>
    <row r="51" spans="1:41" x14ac:dyDescent="0.25">
      <c r="A51">
        <f>3600*4</f>
        <v>14400</v>
      </c>
      <c r="B51" s="4"/>
      <c r="C51" s="4"/>
      <c r="D51" s="4"/>
      <c r="G51">
        <f t="shared" si="77"/>
        <v>6.2513939157353661E-3</v>
      </c>
      <c r="H51" s="4">
        <v>6.1191452592539207E-3</v>
      </c>
      <c r="I51" s="4"/>
      <c r="J51">
        <f t="shared" si="83"/>
        <v>0.15</v>
      </c>
      <c r="M51">
        <f t="shared" si="78"/>
        <v>26706.592164600108</v>
      </c>
      <c r="P51">
        <f t="shared" si="75"/>
        <v>44.444444444444443</v>
      </c>
      <c r="Q51">
        <f t="shared" si="79"/>
        <v>26751.036609044553</v>
      </c>
      <c r="R51">
        <f t="shared" si="80"/>
        <v>6.1140599410745523E-3</v>
      </c>
      <c r="S51">
        <f t="shared" si="84"/>
        <v>20</v>
      </c>
      <c r="T51">
        <f t="shared" si="81"/>
        <v>19.966771796477293</v>
      </c>
      <c r="V51">
        <f t="shared" si="82"/>
        <v>2.7342907293502118E-2</v>
      </c>
      <c r="W51">
        <f t="shared" si="85"/>
        <v>98.434466256607621</v>
      </c>
      <c r="X51">
        <f t="shared" si="86"/>
        <v>1820.9008727110925</v>
      </c>
      <c r="Z51">
        <f>A66/60</f>
        <v>0</v>
      </c>
      <c r="AA51">
        <f>A66</f>
        <v>0</v>
      </c>
      <c r="AC51">
        <f t="shared" si="89"/>
        <v>1.3</v>
      </c>
    </row>
    <row r="52" spans="1:41" x14ac:dyDescent="0.25">
      <c r="A52">
        <f>3600*5</f>
        <v>18000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41" x14ac:dyDescent="0.25">
      <c r="B53" t="s">
        <v>33</v>
      </c>
      <c r="E53" s="5"/>
      <c r="F53" s="5"/>
      <c r="G53" s="5"/>
      <c r="H53" s="5"/>
      <c r="I53" s="5"/>
      <c r="J53" s="5"/>
      <c r="K53" s="5"/>
    </row>
    <row r="54" spans="1:41" x14ac:dyDescent="0.25">
      <c r="A54">
        <f>D54*60</f>
        <v>0</v>
      </c>
      <c r="B54" s="5">
        <v>0.5</v>
      </c>
      <c r="C54" s="4">
        <v>0</v>
      </c>
      <c r="D54">
        <v>0</v>
      </c>
      <c r="F54" s="4"/>
      <c r="H54" s="4"/>
      <c r="I54" s="4"/>
      <c r="J54" s="4"/>
      <c r="K54" s="4"/>
      <c r="S54" s="4"/>
      <c r="Z54">
        <f>A55/60</f>
        <v>1</v>
      </c>
      <c r="AA54">
        <f>A55</f>
        <v>60</v>
      </c>
      <c r="AB54">
        <v>0.91</v>
      </c>
      <c r="AC54" s="4">
        <v>1.3</v>
      </c>
      <c r="AD54">
        <f t="shared" ref="AD54:AD60" si="91">AC54*(A55-A54)</f>
        <v>78</v>
      </c>
      <c r="AE54">
        <f>AD54</f>
        <v>78</v>
      </c>
      <c r="AG54" s="4"/>
    </row>
    <row r="55" spans="1:41" x14ac:dyDescent="0.25">
      <c r="A55">
        <f t="shared" ref="A55:A58" si="92">D55*60</f>
        <v>60</v>
      </c>
      <c r="B55" s="5">
        <f>(C55-C54)/(A55-A54)</f>
        <v>0.37333333333333329</v>
      </c>
      <c r="C55" s="4">
        <v>22.4</v>
      </c>
      <c r="D55">
        <v>1</v>
      </c>
      <c r="H55" s="4"/>
      <c r="I55" s="4"/>
      <c r="Z55">
        <f>A56/60</f>
        <v>3</v>
      </c>
      <c r="AA55">
        <f>A56</f>
        <v>180</v>
      </c>
      <c r="AC55">
        <f>AC54</f>
        <v>1.3</v>
      </c>
      <c r="AD55">
        <f t="shared" si="91"/>
        <v>156</v>
      </c>
      <c r="AE55">
        <f>AE54+AD55</f>
        <v>234</v>
      </c>
    </row>
    <row r="56" spans="1:41" x14ac:dyDescent="0.25">
      <c r="A56">
        <f t="shared" si="92"/>
        <v>180</v>
      </c>
      <c r="B56" s="5">
        <f t="shared" ref="B56:B60" si="93">(C56-C55)/(A56-A55)</f>
        <v>0.28833333333333333</v>
      </c>
      <c r="C56" s="4">
        <v>57</v>
      </c>
      <c r="D56">
        <v>3</v>
      </c>
      <c r="H56" s="4"/>
      <c r="I56" s="4"/>
      <c r="Z56">
        <f t="shared" ref="Z56:Z61" si="94">A57/60</f>
        <v>5</v>
      </c>
      <c r="AA56">
        <f t="shared" ref="AA56:AA61" si="95">A57</f>
        <v>300</v>
      </c>
      <c r="AC56">
        <f t="shared" ref="AC56:AC62" si="96">AC55</f>
        <v>1.3</v>
      </c>
      <c r="AD56">
        <f t="shared" si="91"/>
        <v>156</v>
      </c>
      <c r="AE56">
        <f t="shared" ref="AE56:AE60" si="97">AE55+AD56</f>
        <v>390</v>
      </c>
      <c r="AO56" s="4"/>
    </row>
    <row r="57" spans="1:41" x14ac:dyDescent="0.25">
      <c r="A57">
        <f t="shared" si="92"/>
        <v>300</v>
      </c>
      <c r="B57" s="5">
        <f>(C57-C56)/(A57-A56)</f>
        <v>0.29750000000000004</v>
      </c>
      <c r="C57" s="4">
        <v>92.7</v>
      </c>
      <c r="D57">
        <v>5</v>
      </c>
      <c r="H57" s="4"/>
      <c r="I57" s="4"/>
      <c r="Z57">
        <f t="shared" si="94"/>
        <v>6</v>
      </c>
      <c r="AA57">
        <f t="shared" si="95"/>
        <v>360</v>
      </c>
      <c r="AC57">
        <f t="shared" si="96"/>
        <v>1.3</v>
      </c>
      <c r="AD57">
        <f t="shared" si="91"/>
        <v>78</v>
      </c>
      <c r="AE57">
        <f t="shared" si="97"/>
        <v>468</v>
      </c>
    </row>
    <row r="58" spans="1:41" x14ac:dyDescent="0.25">
      <c r="A58">
        <f t="shared" si="92"/>
        <v>360</v>
      </c>
      <c r="B58" s="5">
        <f t="shared" si="93"/>
        <v>0.22166666666666662</v>
      </c>
      <c r="C58" s="4">
        <v>106</v>
      </c>
      <c r="D58">
        <v>6</v>
      </c>
      <c r="H58" s="4"/>
      <c r="I58" s="4"/>
      <c r="Z58">
        <f t="shared" si="94"/>
        <v>8</v>
      </c>
      <c r="AA58">
        <f t="shared" si="95"/>
        <v>480</v>
      </c>
      <c r="AC58">
        <f t="shared" si="96"/>
        <v>1.3</v>
      </c>
      <c r="AD58">
        <f t="shared" si="91"/>
        <v>156</v>
      </c>
      <c r="AE58">
        <f t="shared" si="97"/>
        <v>624</v>
      </c>
    </row>
    <row r="59" spans="1:41" x14ac:dyDescent="0.25">
      <c r="A59" s="3">
        <f>D59*60</f>
        <v>480</v>
      </c>
      <c r="B59" s="5">
        <f t="shared" si="93"/>
        <v>0.23333333333333334</v>
      </c>
      <c r="C59" s="4">
        <v>134</v>
      </c>
      <c r="D59" s="3">
        <v>8</v>
      </c>
      <c r="G59" s="5" t="s">
        <v>57</v>
      </c>
      <c r="H59" s="4"/>
      <c r="I59" s="4"/>
      <c r="Z59">
        <f t="shared" si="94"/>
        <v>10</v>
      </c>
      <c r="AA59">
        <f t="shared" si="95"/>
        <v>600</v>
      </c>
      <c r="AC59">
        <f t="shared" si="96"/>
        <v>1.3</v>
      </c>
      <c r="AD59">
        <f t="shared" si="91"/>
        <v>156</v>
      </c>
      <c r="AE59">
        <f t="shared" si="97"/>
        <v>780</v>
      </c>
    </row>
    <row r="60" spans="1:41" x14ac:dyDescent="0.25">
      <c r="A60" s="3">
        <f>D60*60</f>
        <v>600</v>
      </c>
      <c r="B60" s="5">
        <f t="shared" si="93"/>
        <v>0.20833333333333334</v>
      </c>
      <c r="C60" s="4">
        <v>159</v>
      </c>
      <c r="D60" s="4">
        <v>10</v>
      </c>
      <c r="Z60">
        <f t="shared" si="94"/>
        <v>0</v>
      </c>
      <c r="AA60">
        <f t="shared" si="95"/>
        <v>0</v>
      </c>
      <c r="AC60">
        <f t="shared" si="96"/>
        <v>1.3</v>
      </c>
      <c r="AD60">
        <f t="shared" si="91"/>
        <v>-780</v>
      </c>
      <c r="AE60">
        <f t="shared" si="97"/>
        <v>0</v>
      </c>
    </row>
    <row r="61" spans="1:41" x14ac:dyDescent="0.25">
      <c r="B61" s="4"/>
      <c r="C61" s="4"/>
      <c r="D61" s="4"/>
      <c r="Z61">
        <f t="shared" si="94"/>
        <v>0</v>
      </c>
      <c r="AA61">
        <f t="shared" si="95"/>
        <v>0</v>
      </c>
      <c r="AC61">
        <f t="shared" si="96"/>
        <v>1.3</v>
      </c>
    </row>
    <row r="62" spans="1:41" x14ac:dyDescent="0.25">
      <c r="B62" s="4"/>
      <c r="C62" s="4"/>
      <c r="D62" s="4"/>
      <c r="Z62">
        <f>A76/60</f>
        <v>18</v>
      </c>
      <c r="AA62">
        <f>A76</f>
        <v>1080</v>
      </c>
      <c r="AC62">
        <f t="shared" si="96"/>
        <v>1.3</v>
      </c>
    </row>
    <row r="63" spans="1:41" x14ac:dyDescent="0.25">
      <c r="B63" s="4"/>
      <c r="C63" s="4"/>
      <c r="D63" s="4"/>
    </row>
    <row r="64" spans="1:41" x14ac:dyDescent="0.25">
      <c r="B64" s="4"/>
      <c r="C64" s="4"/>
      <c r="D64" s="4"/>
      <c r="G64">
        <v>3000</v>
      </c>
    </row>
    <row r="65" spans="1:51" x14ac:dyDescent="0.25">
      <c r="B65" s="5"/>
      <c r="C65" s="5"/>
      <c r="D65" s="5"/>
      <c r="E65" s="5"/>
      <c r="F65" t="s">
        <v>58</v>
      </c>
      <c r="G65">
        <v>1.8</v>
      </c>
      <c r="H65" s="5" t="s">
        <v>34</v>
      </c>
      <c r="I65" s="5" t="s">
        <v>56</v>
      </c>
      <c r="J65" s="5" t="s">
        <v>54</v>
      </c>
      <c r="K65" s="5" t="s">
        <v>35</v>
      </c>
      <c r="M65" t="s">
        <v>36</v>
      </c>
      <c r="N65" t="s">
        <v>55</v>
      </c>
      <c r="O65" t="s">
        <v>53</v>
      </c>
      <c r="P65" t="s">
        <v>60</v>
      </c>
      <c r="Q65" t="s">
        <v>37</v>
      </c>
      <c r="R65" t="s">
        <v>38</v>
      </c>
      <c r="S65" t="s">
        <v>39</v>
      </c>
      <c r="T65" t="s">
        <v>40</v>
      </c>
      <c r="V65" t="s">
        <v>3</v>
      </c>
      <c r="W65" t="s">
        <v>11</v>
      </c>
    </row>
    <row r="66" spans="1:51" x14ac:dyDescent="0.25">
      <c r="B66" s="5"/>
      <c r="C66" s="5"/>
      <c r="D66" s="5"/>
      <c r="E66" s="5"/>
      <c r="F66" s="5" t="s">
        <v>59</v>
      </c>
      <c r="G66" s="4">
        <v>0.01</v>
      </c>
      <c r="H66" s="5"/>
      <c r="I66" s="5"/>
      <c r="J66" s="5"/>
      <c r="K66" s="5"/>
      <c r="S66" s="4">
        <v>20</v>
      </c>
      <c r="X66">
        <v>0</v>
      </c>
      <c r="Z66">
        <v>0</v>
      </c>
    </row>
    <row r="67" spans="1:51" x14ac:dyDescent="0.25">
      <c r="A67">
        <v>0</v>
      </c>
      <c r="B67" s="6">
        <f>A67/24/60/60</f>
        <v>0</v>
      </c>
      <c r="C67" s="5"/>
      <c r="D67" s="5"/>
      <c r="E67" s="5" t="str">
        <f>IF(ABS(G67-H67)/H67&gt;0.001,"Re-Calc","")</f>
        <v/>
      </c>
      <c r="F67" s="4">
        <f>(G67+H67)/2</f>
        <v>0.12075006883763439</v>
      </c>
      <c r="G67">
        <f>(363/G$64)/(EXP((G$66*X67)/(363/G$65)))</f>
        <v>0.12075006877906905</v>
      </c>
      <c r="H67" s="4">
        <v>0.12075006889619973</v>
      </c>
      <c r="I67" s="4">
        <v>0.35</v>
      </c>
      <c r="J67" s="4">
        <v>0.15</v>
      </c>
      <c r="K67" s="4">
        <v>0.15</v>
      </c>
      <c r="M67">
        <f>IF(M$66="x",0,1/H67^2)</f>
        <v>68.584381354498021</v>
      </c>
      <c r="N67">
        <f>IF(N$66="x",0,1/I67^2)</f>
        <v>8.1632653061224509</v>
      </c>
      <c r="O67">
        <f>IF(O$66="x",0,1/J67^2)</f>
        <v>44.444444444444443</v>
      </c>
      <c r="P67">
        <f>IF(P$66="x",0,1/K67^2)</f>
        <v>44.444444444444443</v>
      </c>
      <c r="Q67">
        <f>M67+P67+O67+N67</f>
        <v>165.63653554950935</v>
      </c>
      <c r="R67">
        <f>1/SQRT(Q67)</f>
        <v>7.7700163181870022E-2</v>
      </c>
      <c r="S67" s="5">
        <f>S66</f>
        <v>20</v>
      </c>
      <c r="T67">
        <f>M67*V67^2</f>
        <v>8.2813107780798667</v>
      </c>
      <c r="V67">
        <f>R67*SQRT(S67)</f>
        <v>0.34748569347497549</v>
      </c>
      <c r="W67">
        <f>V67*(A68-A67)</f>
        <v>41.698283216997055</v>
      </c>
      <c r="X67">
        <f>W67</f>
        <v>41.698283216997055</v>
      </c>
      <c r="Z67">
        <f>A68/60</f>
        <v>2</v>
      </c>
      <c r="AA67">
        <f>A68</f>
        <v>120</v>
      </c>
      <c r="AB67">
        <v>0.91</v>
      </c>
      <c r="AC67" s="4">
        <v>1.3</v>
      </c>
      <c r="AD67">
        <f t="shared" ref="AD67:AD73" si="98">AC67*(A68-A67)</f>
        <v>156</v>
      </c>
      <c r="AE67">
        <f>AD67</f>
        <v>156</v>
      </c>
      <c r="AG67" s="4"/>
    </row>
    <row r="68" spans="1:51" x14ac:dyDescent="0.25">
      <c r="A68">
        <f>A67+120</f>
        <v>120</v>
      </c>
      <c r="B68" s="6">
        <f>A68/24/60/60</f>
        <v>1.3888888888888887E-3</v>
      </c>
      <c r="C68" s="5"/>
      <c r="D68" s="5"/>
      <c r="E68" s="5" t="str">
        <f t="shared" ref="E68:E106" si="99">IF(ABS(G68-H68)/H68&gt;0.001,"Re-Calc","")</f>
        <v/>
      </c>
      <c r="F68" s="4">
        <f t="shared" ref="F68:F106" si="100">(G68+H68)/2</f>
        <v>0.12050086722054276</v>
      </c>
      <c r="G68">
        <f t="shared" ref="G68:G106" si="101">(363/G$64)/(EXP((G$66*X68)/(363/G$65)))</f>
        <v>0.12050086710462245</v>
      </c>
      <c r="H68" s="4">
        <v>0.12050086733646309</v>
      </c>
      <c r="I68" s="5">
        <f>I67</f>
        <v>0.35</v>
      </c>
      <c r="J68" s="5">
        <f>J67</f>
        <v>0.15</v>
      </c>
      <c r="K68" s="5">
        <f>K67</f>
        <v>0.15</v>
      </c>
      <c r="M68">
        <f t="shared" ref="M68:M106" si="102">IF(M$66="x",0,1/H68^2)</f>
        <v>68.868346242625336</v>
      </c>
      <c r="N68">
        <f t="shared" ref="N68:N106" si="103">IF(N$66="x",0,1/I68^2)</f>
        <v>8.1632653061224509</v>
      </c>
      <c r="O68">
        <f t="shared" ref="O68:O106" si="104">IF(O$66="x",0,1/J68^2)</f>
        <v>44.444444444444443</v>
      </c>
      <c r="P68">
        <f t="shared" ref="P68:P106" si="105">IF(P$66="x",0,1/K68^2)</f>
        <v>44.444444444444443</v>
      </c>
      <c r="Q68">
        <f t="shared" ref="Q68:Q106" si="106">M68+P68+O68+N68</f>
        <v>165.92050043763666</v>
      </c>
      <c r="R68">
        <f t="shared" ref="R68:R106" si="107">1/SQRT(Q68)</f>
        <v>7.7633644678757885E-2</v>
      </c>
      <c r="S68" s="5">
        <f t="shared" ref="S68:S126" si="108">S67</f>
        <v>20</v>
      </c>
      <c r="T68">
        <f t="shared" ref="T68:T106" si="109">M68*V68^2</f>
        <v>8.3013667462400633</v>
      </c>
      <c r="V68">
        <f t="shared" ref="V68:V106" si="110">R68*SQRT(S68)</f>
        <v>0.34718821368553493</v>
      </c>
      <c r="W68">
        <f t="shared" ref="W68:W126" si="111">V68*(A69-A68)</f>
        <v>41.66258564226419</v>
      </c>
      <c r="X68">
        <f>X67+W68</f>
        <v>83.360868859261245</v>
      </c>
      <c r="Z68">
        <f>A69/60</f>
        <v>4</v>
      </c>
      <c r="AA68">
        <f>A69</f>
        <v>240</v>
      </c>
      <c r="AC68">
        <f>AC67</f>
        <v>1.3</v>
      </c>
      <c r="AD68">
        <f t="shared" si="98"/>
        <v>156</v>
      </c>
      <c r="AE68">
        <f>AE67+AD68</f>
        <v>312</v>
      </c>
    </row>
    <row r="69" spans="1:51" x14ac:dyDescent="0.25">
      <c r="A69">
        <f t="shared" ref="A69:A106" si="112">A68+120</f>
        <v>240</v>
      </c>
      <c r="B69" s="6">
        <f t="shared" ref="B69:B127" si="113">A69/24/60/60</f>
        <v>2.7777777777777775E-3</v>
      </c>
      <c r="C69" s="5"/>
      <c r="D69" s="5"/>
      <c r="E69" s="5" t="str">
        <f t="shared" si="99"/>
        <v/>
      </c>
      <c r="F69" s="4">
        <f t="shared" si="100"/>
        <v>0.12025239291102896</v>
      </c>
      <c r="G69">
        <f t="shared" si="101"/>
        <v>0.12025239273895243</v>
      </c>
      <c r="H69" s="4">
        <v>0.12025239308310548</v>
      </c>
      <c r="I69" s="5">
        <f t="shared" ref="I69:I126" si="114">I68</f>
        <v>0.35</v>
      </c>
      <c r="J69" s="5">
        <f t="shared" ref="J69:J126" si="115">J68</f>
        <v>0.15</v>
      </c>
      <c r="K69" s="5">
        <f t="shared" ref="K69:K126" si="116">K68</f>
        <v>0.15</v>
      </c>
      <c r="M69">
        <f t="shared" si="102"/>
        <v>69.153241861167174</v>
      </c>
      <c r="N69">
        <f t="shared" si="103"/>
        <v>8.1632653061224509</v>
      </c>
      <c r="O69">
        <f t="shared" si="104"/>
        <v>44.444444444444443</v>
      </c>
      <c r="P69">
        <f t="shared" si="105"/>
        <v>44.444444444444443</v>
      </c>
      <c r="Q69">
        <f t="shared" si="106"/>
        <v>166.2053960561785</v>
      </c>
      <c r="R69">
        <f t="shared" si="107"/>
        <v>7.7567079537460323E-2</v>
      </c>
      <c r="S69" s="5">
        <f t="shared" si="108"/>
        <v>20</v>
      </c>
      <c r="T69">
        <f t="shared" si="109"/>
        <v>8.3214195810818214</v>
      </c>
      <c r="V69">
        <f t="shared" si="110"/>
        <v>0.34689052532378845</v>
      </c>
      <c r="W69">
        <f t="shared" si="111"/>
        <v>41.626863038854616</v>
      </c>
      <c r="X69">
        <f t="shared" ref="X69:X106" si="117">X68+W69</f>
        <v>124.98773189811587</v>
      </c>
      <c r="Z69">
        <f t="shared" ref="Z69:Z106" si="118">A70/60</f>
        <v>6</v>
      </c>
      <c r="AA69">
        <f t="shared" ref="AA69:AA106" si="119">A70</f>
        <v>360</v>
      </c>
      <c r="AC69">
        <f t="shared" ref="AC69:AC75" si="120">AC68</f>
        <v>1.3</v>
      </c>
      <c r="AD69">
        <f t="shared" si="98"/>
        <v>156</v>
      </c>
      <c r="AE69">
        <f t="shared" ref="AE69:AE73" si="121">AE68+AD69</f>
        <v>468</v>
      </c>
      <c r="AO69" s="4"/>
    </row>
    <row r="70" spans="1:51" x14ac:dyDescent="0.25">
      <c r="A70">
        <f t="shared" si="112"/>
        <v>360</v>
      </c>
      <c r="B70" s="6">
        <f t="shared" si="113"/>
        <v>4.1666666666666666E-3</v>
      </c>
      <c r="C70" s="5"/>
      <c r="D70" s="5"/>
      <c r="E70" s="5" t="str">
        <f t="shared" si="99"/>
        <v/>
      </c>
      <c r="F70" s="4">
        <f t="shared" si="100"/>
        <v>0.12000464367716494</v>
      </c>
      <c r="G70">
        <f t="shared" si="101"/>
        <v>0.12000464345011941</v>
      </c>
      <c r="H70" s="4">
        <v>0.12000464390421048</v>
      </c>
      <c r="I70" s="5">
        <f t="shared" si="114"/>
        <v>0.35</v>
      </c>
      <c r="J70" s="5">
        <f t="shared" si="115"/>
        <v>0.15</v>
      </c>
      <c r="K70" s="5">
        <f t="shared" si="116"/>
        <v>0.15</v>
      </c>
      <c r="M70">
        <f t="shared" si="102"/>
        <v>69.439069867301725</v>
      </c>
      <c r="N70">
        <f t="shared" si="103"/>
        <v>8.1632653061224509</v>
      </c>
      <c r="O70">
        <f t="shared" si="104"/>
        <v>44.444444444444443</v>
      </c>
      <c r="P70">
        <f t="shared" si="105"/>
        <v>44.444444444444443</v>
      </c>
      <c r="Q70">
        <f t="shared" si="106"/>
        <v>166.49122406231305</v>
      </c>
      <c r="R70">
        <f t="shared" si="107"/>
        <v>7.7500468316429497E-2</v>
      </c>
      <c r="S70" s="5">
        <f t="shared" si="108"/>
        <v>20</v>
      </c>
      <c r="T70">
        <f t="shared" si="109"/>
        <v>8.3414690784317393</v>
      </c>
      <c r="V70">
        <f t="shared" si="110"/>
        <v>0.3465926308872101</v>
      </c>
      <c r="W70">
        <f t="shared" si="111"/>
        <v>41.59111570646521</v>
      </c>
      <c r="X70">
        <f t="shared" si="117"/>
        <v>166.57884760458109</v>
      </c>
      <c r="Z70">
        <f t="shared" si="118"/>
        <v>8</v>
      </c>
      <c r="AA70">
        <f t="shared" si="119"/>
        <v>480</v>
      </c>
      <c r="AC70">
        <f t="shared" si="120"/>
        <v>1.3</v>
      </c>
      <c r="AD70">
        <f t="shared" si="98"/>
        <v>156</v>
      </c>
      <c r="AE70">
        <f t="shared" si="121"/>
        <v>624</v>
      </c>
    </row>
    <row r="71" spans="1:51" x14ac:dyDescent="0.25">
      <c r="A71">
        <f t="shared" si="112"/>
        <v>480</v>
      </c>
      <c r="B71" s="6">
        <f t="shared" si="113"/>
        <v>5.5555555555555549E-3</v>
      </c>
      <c r="C71" s="5"/>
      <c r="D71" s="5"/>
      <c r="E71" s="5" t="str">
        <f t="shared" si="99"/>
        <v/>
      </c>
      <c r="F71" s="4">
        <f t="shared" si="100"/>
        <v>0.11975761729278271</v>
      </c>
      <c r="G71">
        <f t="shared" si="101"/>
        <v>0.11975761701194389</v>
      </c>
      <c r="H71" s="4">
        <v>0.11975761757362154</v>
      </c>
      <c r="I71" s="5">
        <f t="shared" si="114"/>
        <v>0.35</v>
      </c>
      <c r="J71" s="5">
        <f t="shared" si="115"/>
        <v>0.15</v>
      </c>
      <c r="K71" s="5">
        <f t="shared" si="116"/>
        <v>0.15</v>
      </c>
      <c r="M71">
        <f t="shared" si="102"/>
        <v>69.725831915091973</v>
      </c>
      <c r="N71">
        <f t="shared" si="103"/>
        <v>8.1632653061224509</v>
      </c>
      <c r="O71">
        <f t="shared" si="104"/>
        <v>44.444444444444443</v>
      </c>
      <c r="P71">
        <f t="shared" si="105"/>
        <v>44.444444444444443</v>
      </c>
      <c r="Q71">
        <f t="shared" si="106"/>
        <v>166.77798611010329</v>
      </c>
      <c r="R71">
        <f t="shared" si="107"/>
        <v>7.7433811574309522E-2</v>
      </c>
      <c r="S71" s="5">
        <f t="shared" si="108"/>
        <v>20</v>
      </c>
      <c r="T71">
        <f t="shared" si="109"/>
        <v>8.3615150346113971</v>
      </c>
      <c r="V71">
        <f t="shared" si="110"/>
        <v>0.3462945328741322</v>
      </c>
      <c r="W71">
        <f t="shared" si="111"/>
        <v>41.555343944895867</v>
      </c>
      <c r="X71">
        <f t="shared" si="117"/>
        <v>208.13419154947695</v>
      </c>
      <c r="Z71">
        <f t="shared" si="118"/>
        <v>10</v>
      </c>
      <c r="AA71">
        <f t="shared" si="119"/>
        <v>600</v>
      </c>
      <c r="AC71">
        <f t="shared" si="120"/>
        <v>1.3</v>
      </c>
      <c r="AD71">
        <f t="shared" si="98"/>
        <v>156</v>
      </c>
      <c r="AE71">
        <f t="shared" si="121"/>
        <v>780</v>
      </c>
    </row>
    <row r="72" spans="1:51" x14ac:dyDescent="0.25">
      <c r="A72">
        <f t="shared" si="112"/>
        <v>600</v>
      </c>
      <c r="B72" s="6">
        <f t="shared" si="113"/>
        <v>6.9444444444444449E-3</v>
      </c>
      <c r="C72" s="5"/>
      <c r="D72" s="5"/>
      <c r="E72" s="5" t="str">
        <f t="shared" si="99"/>
        <v/>
      </c>
      <c r="F72" s="4">
        <f t="shared" si="100"/>
        <v>0.11951131153746605</v>
      </c>
      <c r="G72">
        <f t="shared" si="101"/>
        <v>0.11951131120399817</v>
      </c>
      <c r="H72" s="4">
        <v>0.11951131187093395</v>
      </c>
      <c r="I72" s="5">
        <f t="shared" si="114"/>
        <v>0.35</v>
      </c>
      <c r="J72" s="5">
        <f t="shared" si="115"/>
        <v>0.15</v>
      </c>
      <c r="K72" s="5">
        <f t="shared" si="116"/>
        <v>0.15</v>
      </c>
      <c r="M72">
        <f t="shared" si="102"/>
        <v>70.01352965547018</v>
      </c>
      <c r="N72">
        <f t="shared" si="103"/>
        <v>8.1632653061224509</v>
      </c>
      <c r="O72">
        <f t="shared" si="104"/>
        <v>44.444444444444443</v>
      </c>
      <c r="P72">
        <f t="shared" si="105"/>
        <v>44.444444444444443</v>
      </c>
      <c r="Q72">
        <f t="shared" si="106"/>
        <v>167.06568385048152</v>
      </c>
      <c r="R72">
        <f t="shared" si="107"/>
        <v>7.7367109869913089E-2</v>
      </c>
      <c r="S72" s="5">
        <f t="shared" si="108"/>
        <v>20</v>
      </c>
      <c r="T72">
        <f t="shared" si="109"/>
        <v>8.3815572464456647</v>
      </c>
      <c r="V72">
        <f t="shared" si="110"/>
        <v>0.34599623378364119</v>
      </c>
      <c r="W72">
        <f t="shared" si="111"/>
        <v>41.519548054036946</v>
      </c>
      <c r="X72">
        <f t="shared" si="117"/>
        <v>249.65373960351388</v>
      </c>
      <c r="Z72">
        <f t="shared" si="118"/>
        <v>12</v>
      </c>
      <c r="AA72">
        <f t="shared" si="119"/>
        <v>720</v>
      </c>
      <c r="AC72">
        <f t="shared" si="120"/>
        <v>1.3</v>
      </c>
      <c r="AD72">
        <f t="shared" si="98"/>
        <v>156</v>
      </c>
      <c r="AE72">
        <f t="shared" si="121"/>
        <v>936</v>
      </c>
    </row>
    <row r="73" spans="1:51" x14ac:dyDescent="0.25">
      <c r="A73">
        <f t="shared" si="112"/>
        <v>720</v>
      </c>
      <c r="B73" s="6">
        <f t="shared" si="113"/>
        <v>8.3333333333333332E-3</v>
      </c>
      <c r="C73" s="5"/>
      <c r="D73" s="5"/>
      <c r="E73" s="5" t="str">
        <f t="shared" si="99"/>
        <v/>
      </c>
      <c r="F73" s="4">
        <f t="shared" si="100"/>
        <v>0.11926572419654238</v>
      </c>
      <c r="G73">
        <f t="shared" si="101"/>
        <v>0.11926572381159826</v>
      </c>
      <c r="H73" s="4">
        <v>0.11926572458148652</v>
      </c>
      <c r="I73" s="5">
        <f t="shared" si="114"/>
        <v>0.35</v>
      </c>
      <c r="J73" s="5">
        <f t="shared" si="115"/>
        <v>0.15</v>
      </c>
      <c r="K73" s="5">
        <f t="shared" si="116"/>
        <v>0.15</v>
      </c>
      <c r="M73">
        <f t="shared" si="102"/>
        <v>70.302164736222849</v>
      </c>
      <c r="N73">
        <f t="shared" si="103"/>
        <v>8.1632653061224509</v>
      </c>
      <c r="O73">
        <f t="shared" si="104"/>
        <v>44.444444444444443</v>
      </c>
      <c r="P73">
        <f t="shared" si="105"/>
        <v>44.444444444444443</v>
      </c>
      <c r="Q73">
        <f t="shared" si="106"/>
        <v>167.35431893123419</v>
      </c>
      <c r="R73">
        <f t="shared" si="107"/>
        <v>7.7300363762198052E-2</v>
      </c>
      <c r="S73" s="5">
        <f t="shared" si="108"/>
        <v>20</v>
      </c>
      <c r="T73">
        <f t="shared" si="109"/>
        <v>8.4015955112709086</v>
      </c>
      <c r="V73">
        <f t="shared" si="110"/>
        <v>0.3456977361154725</v>
      </c>
      <c r="W73">
        <f t="shared" si="111"/>
        <v>41.483728333856703</v>
      </c>
      <c r="X73">
        <f t="shared" si="117"/>
        <v>291.13746793737062</v>
      </c>
      <c r="Z73">
        <f t="shared" si="118"/>
        <v>14</v>
      </c>
      <c r="AA73">
        <f t="shared" si="119"/>
        <v>840</v>
      </c>
      <c r="AC73">
        <f t="shared" si="120"/>
        <v>1.3</v>
      </c>
      <c r="AD73">
        <f t="shared" si="98"/>
        <v>156</v>
      </c>
      <c r="AE73">
        <f t="shared" si="121"/>
        <v>1092</v>
      </c>
    </row>
    <row r="74" spans="1:51" x14ac:dyDescent="0.25">
      <c r="A74">
        <f t="shared" si="112"/>
        <v>840</v>
      </c>
      <c r="B74" s="6">
        <f t="shared" si="113"/>
        <v>9.7222222222222224E-3</v>
      </c>
      <c r="C74" s="5"/>
      <c r="D74" s="5"/>
      <c r="E74" s="5" t="str">
        <f t="shared" si="99"/>
        <v/>
      </c>
      <c r="F74" s="4">
        <f t="shared" si="100"/>
        <v>0.11902085306107449</v>
      </c>
      <c r="G74">
        <f t="shared" si="101"/>
        <v>0.11902085262579551</v>
      </c>
      <c r="H74" s="4">
        <v>0.11902085349635348</v>
      </c>
      <c r="I74" s="5">
        <f t="shared" si="114"/>
        <v>0.35</v>
      </c>
      <c r="J74" s="5">
        <f t="shared" si="115"/>
        <v>0.15</v>
      </c>
      <c r="K74" s="5">
        <f t="shared" si="116"/>
        <v>0.15</v>
      </c>
      <c r="M74">
        <f t="shared" si="102"/>
        <v>70.591738801975779</v>
      </c>
      <c r="N74">
        <f t="shared" si="103"/>
        <v>8.1632653061224509</v>
      </c>
      <c r="O74">
        <f t="shared" si="104"/>
        <v>44.444444444444443</v>
      </c>
      <c r="P74">
        <f t="shared" si="105"/>
        <v>44.444444444444443</v>
      </c>
      <c r="Q74">
        <f t="shared" si="106"/>
        <v>167.64389299698709</v>
      </c>
      <c r="R74">
        <f t="shared" si="107"/>
        <v>7.7233573810244052E-2</v>
      </c>
      <c r="S74" s="5">
        <f t="shared" si="108"/>
        <v>20</v>
      </c>
      <c r="T74">
        <f t="shared" si="109"/>
        <v>8.4216296269431634</v>
      </c>
      <c r="V74">
        <f t="shared" si="110"/>
        <v>0.34539904236990632</v>
      </c>
      <c r="W74">
        <f t="shared" si="111"/>
        <v>41.447885084388759</v>
      </c>
      <c r="X74">
        <f t="shared" si="117"/>
        <v>332.58535302175937</v>
      </c>
      <c r="Z74">
        <f t="shared" si="118"/>
        <v>16</v>
      </c>
      <c r="AA74">
        <f t="shared" si="119"/>
        <v>960</v>
      </c>
      <c r="AC74">
        <f t="shared" si="120"/>
        <v>1.3</v>
      </c>
    </row>
    <row r="75" spans="1:51" x14ac:dyDescent="0.25">
      <c r="A75">
        <f t="shared" si="112"/>
        <v>960</v>
      </c>
      <c r="B75" s="6">
        <f t="shared" si="113"/>
        <v>1.111111111111111E-2</v>
      </c>
      <c r="C75" s="5"/>
      <c r="D75" s="5"/>
      <c r="E75" s="5" t="str">
        <f t="shared" si="99"/>
        <v/>
      </c>
      <c r="F75" s="4">
        <f t="shared" si="100"/>
        <v>0.11877669592785242</v>
      </c>
      <c r="G75">
        <f t="shared" si="101"/>
        <v>0.11877669544336864</v>
      </c>
      <c r="H75" s="4">
        <v>0.11877669641233621</v>
      </c>
      <c r="I75" s="5">
        <f t="shared" si="114"/>
        <v>0.35</v>
      </c>
      <c r="J75" s="5">
        <f t="shared" si="115"/>
        <v>0.15</v>
      </c>
      <c r="K75" s="5">
        <f t="shared" si="116"/>
        <v>0.15</v>
      </c>
      <c r="M75">
        <f t="shared" si="102"/>
        <v>70.88225349417921</v>
      </c>
      <c r="N75">
        <f t="shared" si="103"/>
        <v>8.1632653061224509</v>
      </c>
      <c r="O75">
        <f t="shared" si="104"/>
        <v>44.444444444444443</v>
      </c>
      <c r="P75">
        <f t="shared" si="105"/>
        <v>44.444444444444443</v>
      </c>
      <c r="Q75">
        <f t="shared" si="106"/>
        <v>167.93440768919052</v>
      </c>
      <c r="R75">
        <f t="shared" si="107"/>
        <v>7.7166740573229212E-2</v>
      </c>
      <c r="S75" s="5">
        <f t="shared" si="108"/>
        <v>20</v>
      </c>
      <c r="T75">
        <f t="shared" si="109"/>
        <v>8.4416593918462031</v>
      </c>
      <c r="V75">
        <f t="shared" si="110"/>
        <v>0.34510015504766323</v>
      </c>
      <c r="W75">
        <f t="shared" si="111"/>
        <v>41.412018605719588</v>
      </c>
      <c r="X75">
        <f t="shared" si="117"/>
        <v>373.99737162747897</v>
      </c>
      <c r="Z75">
        <f t="shared" si="118"/>
        <v>18</v>
      </c>
      <c r="AA75">
        <f t="shared" si="119"/>
        <v>1080</v>
      </c>
      <c r="AC75">
        <f t="shared" si="120"/>
        <v>1.3</v>
      </c>
    </row>
    <row r="76" spans="1:51" x14ac:dyDescent="0.25">
      <c r="A76">
        <f t="shared" si="112"/>
        <v>1080</v>
      </c>
      <c r="B76" s="6">
        <f t="shared" si="113"/>
        <v>1.2500000000000001E-2</v>
      </c>
      <c r="C76" s="5"/>
      <c r="D76" s="5"/>
      <c r="E76" s="5" t="str">
        <f t="shared" si="99"/>
        <v/>
      </c>
      <c r="F76" s="4">
        <f t="shared" si="100"/>
        <v>0.11853325059938538</v>
      </c>
      <c r="G76">
        <f t="shared" si="101"/>
        <v>0.11853325006681552</v>
      </c>
      <c r="H76" s="4">
        <v>0.11853325113195523</v>
      </c>
      <c r="I76" s="5">
        <f t="shared" si="114"/>
        <v>0.35</v>
      </c>
      <c r="J76" s="5">
        <f t="shared" si="115"/>
        <v>0.15</v>
      </c>
      <c r="K76" s="5">
        <f t="shared" si="116"/>
        <v>0.15</v>
      </c>
      <c r="M76">
        <f t="shared" si="102"/>
        <v>71.173710451093115</v>
      </c>
      <c r="N76">
        <f t="shared" si="103"/>
        <v>8.1632653061224509</v>
      </c>
      <c r="O76">
        <f t="shared" si="104"/>
        <v>44.444444444444443</v>
      </c>
      <c r="P76">
        <f t="shared" si="105"/>
        <v>44.444444444444443</v>
      </c>
      <c r="Q76">
        <f t="shared" si="106"/>
        <v>168.22586464610444</v>
      </c>
      <c r="R76">
        <f t="shared" si="107"/>
        <v>7.7099864610407007E-2</v>
      </c>
      <c r="S76" s="5">
        <f t="shared" si="108"/>
        <v>20</v>
      </c>
      <c r="T76">
        <f t="shared" si="109"/>
        <v>8.4616846048995775</v>
      </c>
      <c r="V76">
        <f t="shared" si="110"/>
        <v>0.34480107664980081</v>
      </c>
      <c r="W76">
        <f t="shared" si="111"/>
        <v>41.376129197976098</v>
      </c>
      <c r="X76">
        <f t="shared" si="117"/>
        <v>415.37350082545504</v>
      </c>
      <c r="Z76">
        <f t="shared" si="118"/>
        <v>20</v>
      </c>
      <c r="AA76">
        <f t="shared" si="119"/>
        <v>1200</v>
      </c>
    </row>
    <row r="77" spans="1:51" x14ac:dyDescent="0.25">
      <c r="A77">
        <f t="shared" si="112"/>
        <v>1200</v>
      </c>
      <c r="B77" s="6">
        <f t="shared" si="113"/>
        <v>1.388888888888889E-2</v>
      </c>
      <c r="C77" s="5"/>
      <c r="D77" s="5"/>
      <c r="E77" s="5" t="str">
        <f t="shared" si="99"/>
        <v/>
      </c>
      <c r="F77" s="4">
        <f t="shared" si="100"/>
        <v>0.11829051488366704</v>
      </c>
      <c r="G77">
        <f t="shared" si="101"/>
        <v>0.11829051430434538</v>
      </c>
      <c r="H77" s="4">
        <v>0.11829051546298872</v>
      </c>
      <c r="I77" s="5">
        <f t="shared" si="114"/>
        <v>0.35</v>
      </c>
      <c r="J77" s="5">
        <f t="shared" si="115"/>
        <v>0.15</v>
      </c>
      <c r="K77" s="5">
        <f t="shared" si="116"/>
        <v>0.15</v>
      </c>
      <c r="M77">
        <f t="shared" si="102"/>
        <v>71.466111308320407</v>
      </c>
      <c r="N77">
        <f t="shared" si="103"/>
        <v>8.1632653061224509</v>
      </c>
      <c r="O77">
        <f t="shared" si="104"/>
        <v>44.444444444444443</v>
      </c>
      <c r="P77">
        <f t="shared" si="105"/>
        <v>44.444444444444443</v>
      </c>
      <c r="Q77">
        <f t="shared" si="106"/>
        <v>168.51826550333172</v>
      </c>
      <c r="R77">
        <f t="shared" si="107"/>
        <v>7.7032946480957931E-2</v>
      </c>
      <c r="S77" s="5">
        <f t="shared" si="108"/>
        <v>20</v>
      </c>
      <c r="T77">
        <f t="shared" si="109"/>
        <v>8.4817050656039985</v>
      </c>
      <c r="V77">
        <f t="shared" si="110"/>
        <v>0.3445018096770503</v>
      </c>
      <c r="W77">
        <f t="shared" si="111"/>
        <v>41.340217161246038</v>
      </c>
      <c r="X77">
        <f t="shared" si="117"/>
        <v>456.71371798670106</v>
      </c>
      <c r="Z77">
        <f t="shared" si="118"/>
        <v>22</v>
      </c>
      <c r="AA77">
        <f t="shared" si="119"/>
        <v>1320</v>
      </c>
    </row>
    <row r="78" spans="1:51" x14ac:dyDescent="0.25">
      <c r="A78">
        <f t="shared" si="112"/>
        <v>1320</v>
      </c>
      <c r="B78" s="6">
        <f t="shared" si="113"/>
        <v>1.5277777777777777E-2</v>
      </c>
      <c r="C78" s="5"/>
      <c r="D78" s="5"/>
      <c r="E78" s="5" t="str">
        <f t="shared" si="99"/>
        <v/>
      </c>
      <c r="F78" s="4">
        <f t="shared" si="100"/>
        <v>0.11804848659485323</v>
      </c>
      <c r="G78">
        <f t="shared" si="101"/>
        <v>0.11804848596986997</v>
      </c>
      <c r="H78" s="4">
        <v>0.11804848721983649</v>
      </c>
      <c r="I78" s="5">
        <f t="shared" si="114"/>
        <v>0.35</v>
      </c>
      <c r="J78" s="5">
        <f t="shared" si="115"/>
        <v>0.15</v>
      </c>
      <c r="K78" s="5">
        <f t="shared" si="116"/>
        <v>0.15</v>
      </c>
      <c r="M78">
        <f t="shared" si="102"/>
        <v>71.759457697141286</v>
      </c>
      <c r="N78">
        <f t="shared" si="103"/>
        <v>8.1632653061224509</v>
      </c>
      <c r="O78">
        <f t="shared" si="104"/>
        <v>44.444444444444443</v>
      </c>
      <c r="P78">
        <f t="shared" si="105"/>
        <v>44.444444444444443</v>
      </c>
      <c r="Q78">
        <f t="shared" si="106"/>
        <v>168.81161189215263</v>
      </c>
      <c r="R78">
        <f t="shared" si="107"/>
        <v>7.6965986744344392E-2</v>
      </c>
      <c r="S78" s="5">
        <f t="shared" si="108"/>
        <v>20</v>
      </c>
      <c r="T78">
        <f t="shared" si="109"/>
        <v>8.5017205739360744</v>
      </c>
      <c r="V78">
        <f t="shared" si="110"/>
        <v>0.34420235663140358</v>
      </c>
      <c r="W78">
        <f t="shared" si="111"/>
        <v>41.30428279576843</v>
      </c>
      <c r="X78">
        <f t="shared" si="117"/>
        <v>498.01800078246947</v>
      </c>
      <c r="Z78">
        <f t="shared" si="118"/>
        <v>24</v>
      </c>
      <c r="AA78">
        <f t="shared" si="119"/>
        <v>1440</v>
      </c>
      <c r="AL78">
        <f t="shared" ref="AL78:AL86" si="122">(X29-X43)/V43</f>
        <v>90.713589484295056</v>
      </c>
    </row>
    <row r="79" spans="1:51" x14ac:dyDescent="0.25">
      <c r="A79">
        <f t="shared" si="112"/>
        <v>1440</v>
      </c>
      <c r="B79" s="6">
        <f t="shared" si="113"/>
        <v>1.6666666666666666E-2</v>
      </c>
      <c r="C79" s="5"/>
      <c r="D79" s="5"/>
      <c r="E79" s="5" t="str">
        <f t="shared" si="99"/>
        <v/>
      </c>
      <c r="F79" s="4">
        <f t="shared" si="100"/>
        <v>0.11780716355256141</v>
      </c>
      <c r="G79">
        <f t="shared" si="101"/>
        <v>0.11780716288299574</v>
      </c>
      <c r="H79" s="4">
        <v>0.11780716422212707</v>
      </c>
      <c r="I79" s="5">
        <f t="shared" si="114"/>
        <v>0.35</v>
      </c>
      <c r="J79" s="5">
        <f t="shared" si="115"/>
        <v>0.15</v>
      </c>
      <c r="K79" s="5">
        <f t="shared" si="116"/>
        <v>0.15</v>
      </c>
      <c r="M79">
        <f t="shared" si="102"/>
        <v>72.053751246158868</v>
      </c>
      <c r="N79">
        <f t="shared" si="103"/>
        <v>8.1632653061224509</v>
      </c>
      <c r="O79">
        <f t="shared" si="104"/>
        <v>44.444444444444443</v>
      </c>
      <c r="P79">
        <f t="shared" si="105"/>
        <v>44.444444444444443</v>
      </c>
      <c r="Q79">
        <f t="shared" si="106"/>
        <v>169.10590544117019</v>
      </c>
      <c r="R79">
        <f t="shared" si="107"/>
        <v>7.6898985959907171E-2</v>
      </c>
      <c r="S79" s="5">
        <f t="shared" si="108"/>
        <v>20</v>
      </c>
      <c r="T79">
        <f t="shared" si="109"/>
        <v>8.521730930470131</v>
      </c>
      <c r="V79">
        <f t="shared" si="110"/>
        <v>0.34390272001430872</v>
      </c>
      <c r="W79">
        <f t="shared" si="111"/>
        <v>41.268326401717047</v>
      </c>
      <c r="X79">
        <f t="shared" si="117"/>
        <v>539.28632718418658</v>
      </c>
      <c r="Z79">
        <f t="shared" si="118"/>
        <v>26</v>
      </c>
      <c r="AA79">
        <f t="shared" si="119"/>
        <v>1560</v>
      </c>
      <c r="AL79">
        <f t="shared" si="122"/>
        <v>217.7553342300356</v>
      </c>
    </row>
    <row r="80" spans="1:51" x14ac:dyDescent="0.25">
      <c r="A80">
        <f t="shared" si="112"/>
        <v>1560</v>
      </c>
      <c r="B80" s="6">
        <f t="shared" si="113"/>
        <v>1.8055555555555554E-2</v>
      </c>
      <c r="C80" s="5"/>
      <c r="D80" s="5"/>
      <c r="E80" s="5" t="str">
        <f t="shared" si="99"/>
        <v/>
      </c>
      <c r="F80" s="4">
        <f t="shared" si="100"/>
        <v>0.1175665435820957</v>
      </c>
      <c r="G80">
        <f t="shared" si="101"/>
        <v>0.11756654286901583</v>
      </c>
      <c r="H80" s="4">
        <v>0.11756654429517557</v>
      </c>
      <c r="I80" s="5">
        <f t="shared" si="114"/>
        <v>0.35</v>
      </c>
      <c r="J80" s="5">
        <f t="shared" si="115"/>
        <v>0.15</v>
      </c>
      <c r="K80" s="5">
        <f t="shared" si="116"/>
        <v>0.15</v>
      </c>
      <c r="M80">
        <f t="shared" si="102"/>
        <v>72.348993580728944</v>
      </c>
      <c r="N80">
        <f t="shared" si="103"/>
        <v>8.1632653061224509</v>
      </c>
      <c r="O80">
        <f t="shared" si="104"/>
        <v>44.444444444444443</v>
      </c>
      <c r="P80">
        <f t="shared" si="105"/>
        <v>44.444444444444443</v>
      </c>
      <c r="Q80">
        <f t="shared" si="106"/>
        <v>169.40114777574027</v>
      </c>
      <c r="R80">
        <f t="shared" si="107"/>
        <v>7.6831944686970174E-2</v>
      </c>
      <c r="S80" s="5">
        <f t="shared" si="108"/>
        <v>20</v>
      </c>
      <c r="T80">
        <f t="shared" si="109"/>
        <v>8.5417359363476457</v>
      </c>
      <c r="V80">
        <f t="shared" si="110"/>
        <v>0.34360290232713825</v>
      </c>
      <c r="W80">
        <f t="shared" si="111"/>
        <v>41.232348279256591</v>
      </c>
      <c r="X80">
        <f t="shared" si="117"/>
        <v>580.51867546344317</v>
      </c>
      <c r="Z80">
        <f t="shared" si="118"/>
        <v>28</v>
      </c>
      <c r="AA80">
        <f t="shared" si="119"/>
        <v>1680</v>
      </c>
      <c r="AL80">
        <f t="shared" si="122"/>
        <v>411.42685217922332</v>
      </c>
      <c r="AO80">
        <v>0</v>
      </c>
      <c r="AP80">
        <f>AO80/60</f>
        <v>0</v>
      </c>
      <c r="AR80">
        <v>0</v>
      </c>
      <c r="AS80">
        <v>4.5</v>
      </c>
      <c r="AU80">
        <v>4.5</v>
      </c>
      <c r="AX80">
        <v>0</v>
      </c>
      <c r="AY80">
        <v>0</v>
      </c>
    </row>
    <row r="81" spans="1:51" x14ac:dyDescent="0.25">
      <c r="A81">
        <f t="shared" si="112"/>
        <v>1680</v>
      </c>
      <c r="B81" s="6">
        <f t="shared" si="113"/>
        <v>1.9444444444444445E-2</v>
      </c>
      <c r="C81" s="5"/>
      <c r="D81" s="5"/>
      <c r="E81" s="5" t="str">
        <f t="shared" si="99"/>
        <v/>
      </c>
      <c r="F81" s="4">
        <f t="shared" si="100"/>
        <v>0.11732662451443875</v>
      </c>
      <c r="G81">
        <f t="shared" si="101"/>
        <v>0.11732662375890193</v>
      </c>
      <c r="H81" s="4">
        <v>0.11732662526997556</v>
      </c>
      <c r="I81" s="5">
        <f t="shared" si="114"/>
        <v>0.35</v>
      </c>
      <c r="J81" s="5">
        <f t="shared" si="115"/>
        <v>0.15</v>
      </c>
      <c r="K81" s="5">
        <f t="shared" si="116"/>
        <v>0.15</v>
      </c>
      <c r="M81">
        <f t="shared" si="102"/>
        <v>72.645186322946117</v>
      </c>
      <c r="N81">
        <f t="shared" si="103"/>
        <v>8.1632653061224509</v>
      </c>
      <c r="O81">
        <f t="shared" si="104"/>
        <v>44.444444444444443</v>
      </c>
      <c r="P81">
        <f t="shared" si="105"/>
        <v>44.444444444444443</v>
      </c>
      <c r="Q81">
        <f t="shared" si="106"/>
        <v>169.69734051795743</v>
      </c>
      <c r="R81">
        <f t="shared" si="107"/>
        <v>7.6764863484817661E-2</v>
      </c>
      <c r="S81" s="5">
        <f t="shared" si="108"/>
        <v>20</v>
      </c>
      <c r="T81">
        <f t="shared" si="109"/>
        <v>8.5617353932849394</v>
      </c>
      <c r="V81">
        <f t="shared" si="110"/>
        <v>0.34330290607108738</v>
      </c>
      <c r="W81">
        <f t="shared" si="111"/>
        <v>41.196348728530488</v>
      </c>
      <c r="X81">
        <f t="shared" si="117"/>
        <v>621.71502419197361</v>
      </c>
      <c r="Z81">
        <f t="shared" si="118"/>
        <v>30</v>
      </c>
      <c r="AA81">
        <f t="shared" si="119"/>
        <v>1800</v>
      </c>
      <c r="AL81">
        <f t="shared" si="122"/>
        <v>957.12449520652547</v>
      </c>
      <c r="AO81">
        <v>23</v>
      </c>
      <c r="AP81">
        <f t="shared" ref="AP81:AP87" si="123">AO81/60</f>
        <v>0.38333333333333336</v>
      </c>
      <c r="AQ81">
        <f>AP79+(AO81-AP79)/2</f>
        <v>11.5</v>
      </c>
      <c r="AR81">
        <v>100</v>
      </c>
      <c r="AS81">
        <f>(AR81-AR79)/(AO81-AP79)</f>
        <v>4.3478260869565215</v>
      </c>
      <c r="AU81">
        <f t="shared" ref="AU81:AU87" si="124">AU$80/LOG(AX81)</f>
        <v>2.2333167334022757</v>
      </c>
      <c r="AV81" s="4">
        <v>4000</v>
      </c>
      <c r="AW81" s="4">
        <f>-0.0015</f>
        <v>-1.5E-3</v>
      </c>
      <c r="AX81">
        <f>AX80+AY81</f>
        <v>103.5</v>
      </c>
      <c r="AY81">
        <f>AO81*AU80</f>
        <v>103.5</v>
      </c>
    </row>
    <row r="82" spans="1:51" x14ac:dyDescent="0.25">
      <c r="A82">
        <f t="shared" si="112"/>
        <v>1800</v>
      </c>
      <c r="B82" s="6">
        <f t="shared" si="113"/>
        <v>2.0833333333333332E-2</v>
      </c>
      <c r="C82" s="5"/>
      <c r="D82" s="5"/>
      <c r="E82" s="5" t="str">
        <f t="shared" si="99"/>
        <v/>
      </c>
      <c r="F82" s="4">
        <f t="shared" si="100"/>
        <v>0.11708740418602229</v>
      </c>
      <c r="G82">
        <f t="shared" si="101"/>
        <v>0.11708740338929653</v>
      </c>
      <c r="H82" s="4">
        <v>0.11708740498274804</v>
      </c>
      <c r="I82" s="5">
        <f t="shared" si="114"/>
        <v>0.35</v>
      </c>
      <c r="J82" s="5">
        <f t="shared" si="115"/>
        <v>0.15</v>
      </c>
      <c r="K82" s="5">
        <f t="shared" si="116"/>
        <v>0.15</v>
      </c>
      <c r="M82">
        <f t="shared" si="102"/>
        <v>72.942331092181931</v>
      </c>
      <c r="N82">
        <f t="shared" si="103"/>
        <v>8.1632653061224509</v>
      </c>
      <c r="O82">
        <f t="shared" si="104"/>
        <v>44.444444444444443</v>
      </c>
      <c r="P82">
        <f t="shared" si="105"/>
        <v>44.444444444444443</v>
      </c>
      <c r="Q82">
        <f t="shared" si="106"/>
        <v>169.99448528719327</v>
      </c>
      <c r="R82">
        <f t="shared" si="107"/>
        <v>7.6697742912546871E-2</v>
      </c>
      <c r="S82" s="5">
        <f t="shared" si="108"/>
        <v>20</v>
      </c>
      <c r="T82">
        <f t="shared" si="109"/>
        <v>8.5817291036178229</v>
      </c>
      <c r="V82">
        <f t="shared" si="110"/>
        <v>0.34300273374651502</v>
      </c>
      <c r="W82">
        <f t="shared" si="111"/>
        <v>41.1603280495818</v>
      </c>
      <c r="X82">
        <f t="shared" si="117"/>
        <v>662.87535224155545</v>
      </c>
      <c r="Z82">
        <f t="shared" si="118"/>
        <v>32</v>
      </c>
      <c r="AA82">
        <f t="shared" si="119"/>
        <v>1920</v>
      </c>
      <c r="AL82">
        <f t="shared" si="122"/>
        <v>3136.9660472800256</v>
      </c>
      <c r="AM82">
        <v>2</v>
      </c>
      <c r="AN82">
        <v>6</v>
      </c>
      <c r="AO82">
        <f>AM82*60+AN82</f>
        <v>126</v>
      </c>
      <c r="AP82">
        <f t="shared" si="123"/>
        <v>2.1</v>
      </c>
      <c r="AQ82">
        <f>AO80+(AO82-AO80)/2</f>
        <v>63</v>
      </c>
      <c r="AR82">
        <v>500</v>
      </c>
      <c r="AS82">
        <f>(AR82-AR80)/(AO82-AO80)</f>
        <v>3.9682539682539684</v>
      </c>
      <c r="AU82">
        <f t="shared" si="124"/>
        <v>1.7405797063056199</v>
      </c>
      <c r="AV82">
        <f>AV81</f>
        <v>4000</v>
      </c>
      <c r="AW82">
        <f>AW81</f>
        <v>-1.5E-3</v>
      </c>
      <c r="AX82">
        <f t="shared" ref="AX82:AX87" si="125">AX81+AY82</f>
        <v>384.89790840868676</v>
      </c>
      <c r="AY82">
        <f t="shared" ref="AY82:AY87" si="126">AO82*AU81</f>
        <v>281.39790840868676</v>
      </c>
    </row>
    <row r="83" spans="1:51" x14ac:dyDescent="0.25">
      <c r="A83">
        <f t="shared" si="112"/>
        <v>1920</v>
      </c>
      <c r="B83" s="6">
        <f t="shared" si="113"/>
        <v>2.222222222222222E-2</v>
      </c>
      <c r="C83" s="5"/>
      <c r="D83" s="5"/>
      <c r="E83" s="5" t="str">
        <f t="shared" si="99"/>
        <v/>
      </c>
      <c r="F83" s="4">
        <f t="shared" si="100"/>
        <v>0.11684888043938985</v>
      </c>
      <c r="G83">
        <f t="shared" si="101"/>
        <v>0.11684887960250417</v>
      </c>
      <c r="H83" s="4">
        <v>0.11684888127627552</v>
      </c>
      <c r="I83" s="5">
        <f t="shared" si="114"/>
        <v>0.35</v>
      </c>
      <c r="J83" s="5">
        <f t="shared" si="115"/>
        <v>0.15</v>
      </c>
      <c r="K83" s="5">
        <f t="shared" si="116"/>
        <v>0.15</v>
      </c>
      <c r="M83">
        <f t="shared" si="102"/>
        <v>73.240429503405821</v>
      </c>
      <c r="N83">
        <f t="shared" si="103"/>
        <v>8.1632653061224509</v>
      </c>
      <c r="O83">
        <f t="shared" si="104"/>
        <v>44.444444444444443</v>
      </c>
      <c r="P83">
        <f t="shared" si="105"/>
        <v>44.444444444444443</v>
      </c>
      <c r="Q83">
        <f t="shared" si="106"/>
        <v>170.29258369841713</v>
      </c>
      <c r="R83">
        <f t="shared" si="107"/>
        <v>7.663058352942187E-2</v>
      </c>
      <c r="S83" s="5">
        <f t="shared" si="108"/>
        <v>20</v>
      </c>
      <c r="T83">
        <f t="shared" si="109"/>
        <v>8.6017168701970412</v>
      </c>
      <c r="V83">
        <f t="shared" si="110"/>
        <v>0.34270238785452611</v>
      </c>
      <c r="W83">
        <f t="shared" si="111"/>
        <v>41.124286542543132</v>
      </c>
      <c r="X83">
        <f t="shared" si="117"/>
        <v>703.99963878409858</v>
      </c>
      <c r="Z83">
        <f t="shared" si="118"/>
        <v>34</v>
      </c>
      <c r="AA83">
        <f t="shared" si="119"/>
        <v>2040</v>
      </c>
      <c r="AL83">
        <f t="shared" si="122"/>
        <v>10019.518816429707</v>
      </c>
      <c r="AM83">
        <v>4</v>
      </c>
      <c r="AN83">
        <v>36</v>
      </c>
      <c r="AO83">
        <f t="shared" ref="AO83:AO87" si="127">AM83*60+AN83</f>
        <v>276</v>
      </c>
      <c r="AP83">
        <f t="shared" si="123"/>
        <v>4.5999999999999996</v>
      </c>
      <c r="AQ83">
        <f>AO82+(AO83-AO82)/2</f>
        <v>201</v>
      </c>
      <c r="AR83">
        <v>1000</v>
      </c>
      <c r="AS83">
        <f>(AR83-AR82)/(AO83-AO82)</f>
        <v>3.3333333333333335</v>
      </c>
      <c r="AU83">
        <f t="shared" si="124"/>
        <v>1.5320892761951179</v>
      </c>
      <c r="AV83">
        <f t="shared" ref="AV83:AW88" si="128">AV82</f>
        <v>4000</v>
      </c>
      <c r="AW83">
        <f t="shared" si="128"/>
        <v>-1.5E-3</v>
      </c>
      <c r="AX83">
        <f t="shared" si="125"/>
        <v>865.29790734903781</v>
      </c>
      <c r="AY83">
        <f t="shared" si="126"/>
        <v>480.39999894035111</v>
      </c>
    </row>
    <row r="84" spans="1:51" x14ac:dyDescent="0.25">
      <c r="A84">
        <f t="shared" si="112"/>
        <v>2040</v>
      </c>
      <c r="B84" s="6">
        <f t="shared" si="113"/>
        <v>2.3611111111111114E-2</v>
      </c>
      <c r="C84" s="5"/>
      <c r="D84" s="5"/>
      <c r="E84" s="5" t="str">
        <f t="shared" si="99"/>
        <v/>
      </c>
      <c r="F84" s="4">
        <f t="shared" si="100"/>
        <v>0.11661105112251094</v>
      </c>
      <c r="G84">
        <f t="shared" si="101"/>
        <v>0.11661105024648363</v>
      </c>
      <c r="H84" s="4">
        <v>0.11661105199853825</v>
      </c>
      <c r="I84" s="5">
        <f t="shared" si="114"/>
        <v>0.35</v>
      </c>
      <c r="J84" s="5">
        <f t="shared" si="115"/>
        <v>0.15</v>
      </c>
      <c r="K84" s="5">
        <f t="shared" si="116"/>
        <v>0.15</v>
      </c>
      <c r="M84">
        <f t="shared" si="102"/>
        <v>73.53948316884717</v>
      </c>
      <c r="N84">
        <f t="shared" si="103"/>
        <v>8.1632653061224509</v>
      </c>
      <c r="O84">
        <f t="shared" si="104"/>
        <v>44.444444444444443</v>
      </c>
      <c r="P84">
        <f t="shared" si="105"/>
        <v>44.444444444444443</v>
      </c>
      <c r="Q84">
        <f t="shared" si="106"/>
        <v>170.5916373638585</v>
      </c>
      <c r="R84">
        <f t="shared" si="107"/>
        <v>7.6563385894471481E-2</v>
      </c>
      <c r="S84" s="5">
        <f t="shared" si="108"/>
        <v>20</v>
      </c>
      <c r="T84">
        <f t="shared" si="109"/>
        <v>8.6216984965087438</v>
      </c>
      <c r="V84">
        <f t="shared" si="110"/>
        <v>0.34240187089517354</v>
      </c>
      <c r="W84">
        <f t="shared" si="111"/>
        <v>41.088224507420826</v>
      </c>
      <c r="X84">
        <f t="shared" si="117"/>
        <v>745.0878632915194</v>
      </c>
      <c r="Z84">
        <f t="shared" si="118"/>
        <v>36</v>
      </c>
      <c r="AA84">
        <f t="shared" si="119"/>
        <v>2160</v>
      </c>
      <c r="AL84">
        <f t="shared" si="122"/>
        <v>21396.782671732894</v>
      </c>
      <c r="AM84">
        <v>8</v>
      </c>
      <c r="AN84">
        <v>8</v>
      </c>
      <c r="AO84">
        <f t="shared" si="127"/>
        <v>488</v>
      </c>
      <c r="AP84">
        <f t="shared" si="123"/>
        <v>8.1333333333333329</v>
      </c>
      <c r="AQ84">
        <f>AO83+(AO84-AO83)/2</f>
        <v>382</v>
      </c>
      <c r="AR84">
        <v>1500</v>
      </c>
      <c r="AS84">
        <f>(AR84-AR83)/(AO84-AO83)</f>
        <v>2.358490566037736</v>
      </c>
      <c r="AU84">
        <f t="shared" si="124"/>
        <v>1.4029080462449006</v>
      </c>
      <c r="AV84">
        <f t="shared" si="128"/>
        <v>4000</v>
      </c>
      <c r="AW84">
        <f t="shared" si="128"/>
        <v>-1.5E-3</v>
      </c>
      <c r="AX84">
        <f t="shared" si="125"/>
        <v>1612.9574741322554</v>
      </c>
      <c r="AY84">
        <f t="shared" si="126"/>
        <v>747.65956678321754</v>
      </c>
    </row>
    <row r="85" spans="1:51" x14ac:dyDescent="0.25">
      <c r="A85">
        <f t="shared" si="112"/>
        <v>2160</v>
      </c>
      <c r="B85" s="6">
        <f t="shared" si="113"/>
        <v>2.5000000000000001E-2</v>
      </c>
      <c r="C85" s="5"/>
      <c r="D85" s="5"/>
      <c r="E85" s="5" t="str">
        <f t="shared" si="99"/>
        <v/>
      </c>
      <c r="F85" s="4">
        <f t="shared" si="100"/>
        <v>0.11637391408900127</v>
      </c>
      <c r="G85">
        <f t="shared" si="101"/>
        <v>0.11637391317483999</v>
      </c>
      <c r="H85" s="4">
        <v>0.11637391500316256</v>
      </c>
      <c r="I85" s="5">
        <f t="shared" si="114"/>
        <v>0.35</v>
      </c>
      <c r="J85" s="5">
        <f t="shared" si="115"/>
        <v>0.15</v>
      </c>
      <c r="K85" s="5">
        <f t="shared" si="116"/>
        <v>0.15</v>
      </c>
      <c r="M85">
        <f t="shared" si="102"/>
        <v>73.839493697420281</v>
      </c>
      <c r="N85">
        <f t="shared" si="103"/>
        <v>8.1632653061224509</v>
      </c>
      <c r="O85">
        <f t="shared" si="104"/>
        <v>44.444444444444443</v>
      </c>
      <c r="P85">
        <f t="shared" si="105"/>
        <v>44.444444444444443</v>
      </c>
      <c r="Q85">
        <f t="shared" si="106"/>
        <v>170.89164789243162</v>
      </c>
      <c r="R85">
        <f t="shared" si="107"/>
        <v>7.6496150566594243E-2</v>
      </c>
      <c r="S85" s="5">
        <f t="shared" si="108"/>
        <v>20</v>
      </c>
      <c r="T85">
        <f t="shared" si="109"/>
        <v>8.6416737866439011</v>
      </c>
      <c r="V85">
        <f t="shared" si="110"/>
        <v>0.34210118536792755</v>
      </c>
      <c r="W85">
        <f t="shared" si="111"/>
        <v>41.052142244151305</v>
      </c>
      <c r="X85">
        <f t="shared" si="117"/>
        <v>786.14000553567075</v>
      </c>
      <c r="Z85">
        <f t="shared" si="118"/>
        <v>38</v>
      </c>
      <c r="AA85">
        <f t="shared" si="119"/>
        <v>2280</v>
      </c>
      <c r="AL85">
        <f t="shared" si="122"/>
        <v>35484.256722325663</v>
      </c>
      <c r="AM85">
        <v>13</v>
      </c>
      <c r="AN85">
        <v>54</v>
      </c>
      <c r="AO85">
        <f t="shared" si="127"/>
        <v>834</v>
      </c>
      <c r="AP85">
        <f t="shared" si="123"/>
        <v>13.9</v>
      </c>
      <c r="AQ85">
        <f>AO84+(AO85-AO84)/2</f>
        <v>661</v>
      </c>
      <c r="AR85">
        <v>2000</v>
      </c>
      <c r="AS85">
        <f>(AR85-AR84)/(AO85-AO84)</f>
        <v>1.4450867052023122</v>
      </c>
      <c r="AU85">
        <f t="shared" si="124"/>
        <v>1.3064265514910702</v>
      </c>
      <c r="AV85">
        <f t="shared" si="128"/>
        <v>4000</v>
      </c>
      <c r="AW85">
        <f t="shared" si="128"/>
        <v>-1.5E-3</v>
      </c>
      <c r="AX85">
        <f t="shared" si="125"/>
        <v>2782.9827847005026</v>
      </c>
      <c r="AY85">
        <f t="shared" si="126"/>
        <v>1170.0253105682471</v>
      </c>
    </row>
    <row r="86" spans="1:51" x14ac:dyDescent="0.25">
      <c r="A86">
        <f t="shared" si="112"/>
        <v>2280</v>
      </c>
      <c r="B86" s="6">
        <f t="shared" si="113"/>
        <v>2.6388888888888889E-2</v>
      </c>
      <c r="C86" s="5"/>
      <c r="D86" s="5"/>
      <c r="E86" s="5" t="str">
        <f t="shared" si="99"/>
        <v/>
      </c>
      <c r="F86" s="4">
        <f t="shared" si="100"/>
        <v>0.11613746719789828</v>
      </c>
      <c r="G86">
        <f t="shared" si="101"/>
        <v>0.11613746624681677</v>
      </c>
      <c r="H86" s="4">
        <v>0.11613746814897977</v>
      </c>
      <c r="I86" s="5">
        <f t="shared" si="114"/>
        <v>0.35</v>
      </c>
      <c r="J86" s="5">
        <f t="shared" si="115"/>
        <v>0.15</v>
      </c>
      <c r="K86" s="5">
        <f t="shared" si="116"/>
        <v>0.15</v>
      </c>
      <c r="M86">
        <f t="shared" si="102"/>
        <v>74.140462695264347</v>
      </c>
      <c r="N86">
        <f t="shared" si="103"/>
        <v>8.1632653061224509</v>
      </c>
      <c r="O86">
        <f t="shared" si="104"/>
        <v>44.444444444444443</v>
      </c>
      <c r="P86">
        <f t="shared" si="105"/>
        <v>44.444444444444443</v>
      </c>
      <c r="Q86">
        <f t="shared" si="106"/>
        <v>171.19261689027567</v>
      </c>
      <c r="R86">
        <f t="shared" si="107"/>
        <v>7.6428878104412526E-2</v>
      </c>
      <c r="S86" s="5">
        <f t="shared" si="108"/>
        <v>20</v>
      </c>
      <c r="T86">
        <f t="shared" si="109"/>
        <v>8.6616425453422448</v>
      </c>
      <c r="V86">
        <f t="shared" si="110"/>
        <v>0.34180033377102337</v>
      </c>
      <c r="W86">
        <f t="shared" si="111"/>
        <v>41.016040052522804</v>
      </c>
      <c r="X86">
        <f t="shared" si="117"/>
        <v>827.15604558819359</v>
      </c>
      <c r="Z86">
        <f t="shared" si="118"/>
        <v>40</v>
      </c>
      <c r="AA86">
        <f t="shared" si="119"/>
        <v>2400</v>
      </c>
      <c r="AL86">
        <f t="shared" si="122"/>
        <v>-66594.998591968266</v>
      </c>
      <c r="AM86">
        <v>24</v>
      </c>
      <c r="AN86">
        <v>16</v>
      </c>
      <c r="AO86">
        <f t="shared" si="127"/>
        <v>1456</v>
      </c>
      <c r="AP86">
        <f t="shared" si="123"/>
        <v>24.266666666666666</v>
      </c>
      <c r="AQ86">
        <f>AO85+(AO86-AO85)/2</f>
        <v>1145</v>
      </c>
      <c r="AR86">
        <v>2500</v>
      </c>
      <c r="AS86">
        <f>(AR86-AR85)/(AO86-AO85)</f>
        <v>0.8038585209003215</v>
      </c>
      <c r="AU86">
        <f t="shared" si="124"/>
        <v>1.2259166767360068</v>
      </c>
      <c r="AV86">
        <f t="shared" si="128"/>
        <v>4000</v>
      </c>
      <c r="AW86">
        <f t="shared" si="128"/>
        <v>-1.5E-3</v>
      </c>
      <c r="AX86">
        <f t="shared" si="125"/>
        <v>4685.1398436715008</v>
      </c>
      <c r="AY86">
        <f t="shared" si="126"/>
        <v>1902.1570589709982</v>
      </c>
    </row>
    <row r="87" spans="1:51" x14ac:dyDescent="0.25">
      <c r="A87">
        <f t="shared" si="112"/>
        <v>2400</v>
      </c>
      <c r="B87" s="6">
        <f t="shared" si="113"/>
        <v>2.777777777777778E-2</v>
      </c>
      <c r="C87" s="5"/>
      <c r="D87" s="5"/>
      <c r="E87" s="5" t="str">
        <f t="shared" si="99"/>
        <v/>
      </c>
      <c r="F87" s="4">
        <f t="shared" si="100"/>
        <v>0.11590170831430954</v>
      </c>
      <c r="G87">
        <f t="shared" si="101"/>
        <v>0.11590170732728743</v>
      </c>
      <c r="H87" s="4">
        <v>0.11590170930133166</v>
      </c>
      <c r="I87" s="5">
        <f t="shared" si="114"/>
        <v>0.35</v>
      </c>
      <c r="J87" s="5">
        <f t="shared" si="115"/>
        <v>0.15</v>
      </c>
      <c r="K87" s="5">
        <f t="shared" si="116"/>
        <v>0.15</v>
      </c>
      <c r="M87">
        <f t="shared" si="102"/>
        <v>74.442391764059934</v>
      </c>
      <c r="N87">
        <f t="shared" si="103"/>
        <v>8.1632653061224509</v>
      </c>
      <c r="O87">
        <f t="shared" si="104"/>
        <v>44.444444444444443</v>
      </c>
      <c r="P87">
        <f t="shared" si="105"/>
        <v>44.444444444444443</v>
      </c>
      <c r="Q87">
        <f t="shared" si="106"/>
        <v>171.49454595907125</v>
      </c>
      <c r="R87">
        <f t="shared" si="107"/>
        <v>7.6361569066623711E-2</v>
      </c>
      <c r="S87" s="5">
        <f t="shared" si="108"/>
        <v>20</v>
      </c>
      <c r="T87">
        <f t="shared" si="109"/>
        <v>8.681604577888594</v>
      </c>
      <c r="V87">
        <f t="shared" si="110"/>
        <v>0.34149931860303157</v>
      </c>
      <c r="W87">
        <f t="shared" si="111"/>
        <v>40.979918232363787</v>
      </c>
      <c r="X87">
        <f t="shared" si="117"/>
        <v>868.13596382055744</v>
      </c>
      <c r="Z87">
        <f t="shared" si="118"/>
        <v>42</v>
      </c>
      <c r="AA87">
        <f t="shared" si="119"/>
        <v>2520</v>
      </c>
      <c r="AL87" t="e">
        <f>(X42-X66)/V66</f>
        <v>#DIV/0!</v>
      </c>
      <c r="AM87">
        <v>43</v>
      </c>
      <c r="AN87">
        <v>48</v>
      </c>
      <c r="AO87">
        <f t="shared" si="127"/>
        <v>2628</v>
      </c>
      <c r="AP87">
        <f t="shared" si="123"/>
        <v>43.8</v>
      </c>
      <c r="AQ87">
        <f>AO86+(AO87-AO86)/2</f>
        <v>2042</v>
      </c>
      <c r="AR87">
        <v>3000</v>
      </c>
      <c r="AS87">
        <f>(AR87-AR86)/(AO87-AO86)</f>
        <v>0.42662116040955633</v>
      </c>
      <c r="AU87">
        <f t="shared" si="124"/>
        <v>1.1544371552601251</v>
      </c>
      <c r="AV87">
        <f t="shared" si="128"/>
        <v>4000</v>
      </c>
      <c r="AW87">
        <f t="shared" si="128"/>
        <v>-1.5E-3</v>
      </c>
      <c r="AX87">
        <f t="shared" si="125"/>
        <v>7906.8488701337265</v>
      </c>
      <c r="AY87">
        <f t="shared" si="126"/>
        <v>3221.7090264622257</v>
      </c>
    </row>
    <row r="88" spans="1:51" x14ac:dyDescent="0.25">
      <c r="A88">
        <f t="shared" si="112"/>
        <v>2520</v>
      </c>
      <c r="B88" s="6">
        <f t="shared" si="113"/>
        <v>2.9166666666666667E-2</v>
      </c>
      <c r="C88" s="5"/>
      <c r="D88" s="5"/>
      <c r="E88" s="5" t="str">
        <f t="shared" si="99"/>
        <v/>
      </c>
      <c r="F88" s="4">
        <f t="shared" si="100"/>
        <v>0.11566663530874091</v>
      </c>
      <c r="G88">
        <f t="shared" si="101"/>
        <v>0.1156666342867473</v>
      </c>
      <c r="H88" s="4">
        <v>0.11566663633073451</v>
      </c>
      <c r="I88" s="5">
        <f t="shared" si="114"/>
        <v>0.35</v>
      </c>
      <c r="J88" s="5">
        <f t="shared" si="115"/>
        <v>0.15</v>
      </c>
      <c r="K88" s="5">
        <f t="shared" si="116"/>
        <v>0.15</v>
      </c>
      <c r="M88">
        <f t="shared" si="102"/>
        <v>74.745282502698132</v>
      </c>
      <c r="N88">
        <f t="shared" si="103"/>
        <v>8.1632653061224509</v>
      </c>
      <c r="O88">
        <f t="shared" si="104"/>
        <v>44.444444444444443</v>
      </c>
      <c r="P88">
        <f t="shared" si="105"/>
        <v>44.444444444444443</v>
      </c>
      <c r="Q88">
        <f t="shared" si="106"/>
        <v>171.79743669770946</v>
      </c>
      <c r="R88">
        <f t="shared" si="107"/>
        <v>7.6294224011601144E-2</v>
      </c>
      <c r="S88" s="5">
        <f t="shared" si="108"/>
        <v>20</v>
      </c>
      <c r="T88">
        <f t="shared" si="109"/>
        <v>8.7015596902319476</v>
      </c>
      <c r="V88">
        <f t="shared" si="110"/>
        <v>0.34119814236107376</v>
      </c>
      <c r="W88">
        <f t="shared" si="111"/>
        <v>40.943777083328854</v>
      </c>
      <c r="X88">
        <f t="shared" si="117"/>
        <v>909.07974090388632</v>
      </c>
      <c r="Z88">
        <f t="shared" si="118"/>
        <v>44</v>
      </c>
      <c r="AA88">
        <f t="shared" si="119"/>
        <v>2640</v>
      </c>
      <c r="AU88" t="e">
        <f>AH$43*AV88^(AW88*#REF!)</f>
        <v>#REF!</v>
      </c>
      <c r="AV88">
        <f t="shared" si="128"/>
        <v>4000</v>
      </c>
      <c r="AW88">
        <f t="shared" si="128"/>
        <v>-1.5E-3</v>
      </c>
    </row>
    <row r="89" spans="1:51" x14ac:dyDescent="0.25">
      <c r="A89">
        <f t="shared" si="112"/>
        <v>2640</v>
      </c>
      <c r="B89" s="6">
        <f t="shared" si="113"/>
        <v>3.0555555555555555E-2</v>
      </c>
      <c r="C89" s="5"/>
      <c r="D89" s="5"/>
      <c r="E89" s="5" t="str">
        <f t="shared" si="99"/>
        <v/>
      </c>
      <c r="F89" s="4">
        <f t="shared" si="100"/>
        <v>0.11543224605731228</v>
      </c>
      <c r="G89">
        <f t="shared" si="101"/>
        <v>0.11543224500130587</v>
      </c>
      <c r="H89" s="4">
        <v>0.11543224711331868</v>
      </c>
      <c r="I89" s="5">
        <f t="shared" si="114"/>
        <v>0.35</v>
      </c>
      <c r="J89" s="5">
        <f t="shared" si="115"/>
        <v>0.15</v>
      </c>
      <c r="K89" s="5">
        <f t="shared" si="116"/>
        <v>0.15</v>
      </c>
      <c r="M89">
        <f t="shared" si="102"/>
        <v>75.049136506703434</v>
      </c>
      <c r="N89">
        <f t="shared" si="103"/>
        <v>8.1632653061224509</v>
      </c>
      <c r="O89">
        <f t="shared" si="104"/>
        <v>44.444444444444443</v>
      </c>
      <c r="P89">
        <f t="shared" si="105"/>
        <v>44.444444444444443</v>
      </c>
      <c r="Q89">
        <f t="shared" si="106"/>
        <v>172.10129070171476</v>
      </c>
      <c r="R89">
        <f t="shared" si="107"/>
        <v>7.6226843497498684E-2</v>
      </c>
      <c r="S89" s="5">
        <f t="shared" si="108"/>
        <v>20</v>
      </c>
      <c r="T89">
        <f t="shared" si="109"/>
        <v>8.7215076889549046</v>
      </c>
      <c r="V89">
        <f t="shared" si="110"/>
        <v>0.34089680754128976</v>
      </c>
      <c r="W89">
        <f t="shared" si="111"/>
        <v>40.907616904954772</v>
      </c>
      <c r="X89">
        <f t="shared" si="117"/>
        <v>949.98735780884113</v>
      </c>
      <c r="Z89">
        <f t="shared" si="118"/>
        <v>46</v>
      </c>
      <c r="AA89">
        <f t="shared" si="119"/>
        <v>2760</v>
      </c>
    </row>
    <row r="90" spans="1:51" x14ac:dyDescent="0.25">
      <c r="A90">
        <f t="shared" si="112"/>
        <v>2760</v>
      </c>
      <c r="B90" s="6">
        <f t="shared" si="113"/>
        <v>3.1944444444444449E-2</v>
      </c>
      <c r="C90" s="5"/>
      <c r="D90" s="5"/>
      <c r="E90" s="5" t="str">
        <f t="shared" si="99"/>
        <v/>
      </c>
      <c r="F90" s="4">
        <f t="shared" si="100"/>
        <v>0.11519853844174953</v>
      </c>
      <c r="G90">
        <f t="shared" si="101"/>
        <v>0.11519853735267865</v>
      </c>
      <c r="H90" s="4">
        <v>0.1151985395308204</v>
      </c>
      <c r="I90" s="5">
        <f t="shared" si="114"/>
        <v>0.35</v>
      </c>
      <c r="J90" s="5">
        <f t="shared" si="115"/>
        <v>0.15</v>
      </c>
      <c r="K90" s="5">
        <f t="shared" si="116"/>
        <v>0.15</v>
      </c>
      <c r="M90">
        <f t="shared" si="102"/>
        <v>75.353955368221364</v>
      </c>
      <c r="N90">
        <f t="shared" si="103"/>
        <v>8.1632653061224509</v>
      </c>
      <c r="O90">
        <f t="shared" si="104"/>
        <v>44.444444444444443</v>
      </c>
      <c r="P90">
        <f t="shared" si="105"/>
        <v>44.444444444444443</v>
      </c>
      <c r="Q90">
        <f t="shared" si="106"/>
        <v>172.40610956323269</v>
      </c>
      <c r="R90">
        <f t="shared" si="107"/>
        <v>7.6159428082228614E-2</v>
      </c>
      <c r="S90" s="5">
        <f t="shared" si="108"/>
        <v>20</v>
      </c>
      <c r="T90">
        <f t="shared" si="109"/>
        <v>8.7414483812807244</v>
      </c>
      <c r="V90">
        <f t="shared" si="110"/>
        <v>0.34059531663873926</v>
      </c>
      <c r="W90">
        <f t="shared" si="111"/>
        <v>40.871437996648709</v>
      </c>
      <c r="X90">
        <f t="shared" si="117"/>
        <v>990.85879580548988</v>
      </c>
      <c r="Z90">
        <f t="shared" si="118"/>
        <v>48</v>
      </c>
      <c r="AA90">
        <f t="shared" si="119"/>
        <v>2880</v>
      </c>
    </row>
    <row r="91" spans="1:51" x14ac:dyDescent="0.25">
      <c r="A91">
        <f t="shared" si="112"/>
        <v>2880</v>
      </c>
      <c r="B91" s="6">
        <f t="shared" si="113"/>
        <v>3.3333333333333333E-2</v>
      </c>
      <c r="C91" s="5"/>
      <c r="D91" s="5"/>
      <c r="E91" s="5" t="str">
        <f t="shared" si="99"/>
        <v/>
      </c>
      <c r="F91" s="4">
        <f t="shared" si="100"/>
        <v>0.11496551034937645</v>
      </c>
      <c r="G91">
        <f t="shared" si="101"/>
        <v>0.11496550922817905</v>
      </c>
      <c r="H91" s="4">
        <v>0.11496551147057385</v>
      </c>
      <c r="I91" s="5">
        <f t="shared" si="114"/>
        <v>0.35</v>
      </c>
      <c r="J91" s="5">
        <f t="shared" si="115"/>
        <v>0.15</v>
      </c>
      <c r="K91" s="5">
        <f t="shared" si="116"/>
        <v>0.15</v>
      </c>
      <c r="M91">
        <f t="shared" si="102"/>
        <v>75.659740676006223</v>
      </c>
      <c r="N91">
        <f t="shared" si="103"/>
        <v>8.1632653061224509</v>
      </c>
      <c r="O91">
        <f t="shared" si="104"/>
        <v>44.444444444444443</v>
      </c>
      <c r="P91">
        <f t="shared" si="105"/>
        <v>44.444444444444443</v>
      </c>
      <c r="Q91">
        <f t="shared" si="106"/>
        <v>172.71189487101756</v>
      </c>
      <c r="R91">
        <f t="shared" si="107"/>
        <v>7.6091978323439557E-2</v>
      </c>
      <c r="S91" s="5">
        <f t="shared" si="108"/>
        <v>20</v>
      </c>
      <c r="T91">
        <f t="shared" si="109"/>
        <v>8.7613815750802164</v>
      </c>
      <c r="V91">
        <f t="shared" si="110"/>
        <v>0.34029367214730266</v>
      </c>
      <c r="W91">
        <f t="shared" si="111"/>
        <v>40.835240657676323</v>
      </c>
      <c r="X91">
        <f t="shared" si="117"/>
        <v>1031.6940364631662</v>
      </c>
      <c r="Z91">
        <f t="shared" si="118"/>
        <v>50</v>
      </c>
      <c r="AA91">
        <f t="shared" si="119"/>
        <v>3000</v>
      </c>
    </row>
    <row r="92" spans="1:51" x14ac:dyDescent="0.25">
      <c r="A92">
        <f t="shared" si="112"/>
        <v>3000</v>
      </c>
      <c r="B92" s="6">
        <f t="shared" si="113"/>
        <v>3.4722222222222224E-2</v>
      </c>
      <c r="C92" s="5"/>
      <c r="D92" s="5"/>
      <c r="E92" s="5" t="str">
        <f t="shared" si="99"/>
        <v/>
      </c>
      <c r="F92" s="4">
        <f t="shared" si="100"/>
        <v>0.11473315967289863</v>
      </c>
      <c r="G92">
        <f t="shared" si="101"/>
        <v>0.11473315852071093</v>
      </c>
      <c r="H92" s="4">
        <v>0.11473316082508633</v>
      </c>
      <c r="I92" s="5">
        <f t="shared" si="114"/>
        <v>0.35</v>
      </c>
      <c r="J92" s="5">
        <f t="shared" si="115"/>
        <v>0.15</v>
      </c>
      <c r="K92" s="5">
        <f t="shared" si="116"/>
        <v>0.15</v>
      </c>
      <c r="M92">
        <f t="shared" si="102"/>
        <v>75.966494015960734</v>
      </c>
      <c r="N92">
        <f t="shared" si="103"/>
        <v>8.1632653061224509</v>
      </c>
      <c r="O92">
        <f t="shared" si="104"/>
        <v>44.444444444444443</v>
      </c>
      <c r="P92">
        <f t="shared" si="105"/>
        <v>44.444444444444443</v>
      </c>
      <c r="Q92">
        <f t="shared" si="106"/>
        <v>173.01864821097206</v>
      </c>
      <c r="R92">
        <f t="shared" si="107"/>
        <v>7.6024494778373461E-2</v>
      </c>
      <c r="S92" s="5">
        <f t="shared" si="108"/>
        <v>20</v>
      </c>
      <c r="T92">
        <f t="shared" si="109"/>
        <v>8.7813070789144287</v>
      </c>
      <c r="V92">
        <f t="shared" si="110"/>
        <v>0.33999187655904173</v>
      </c>
      <c r="W92">
        <f t="shared" si="111"/>
        <v>40.799025187085007</v>
      </c>
      <c r="X92">
        <f t="shared" si="117"/>
        <v>1072.4930616502511</v>
      </c>
      <c r="Z92">
        <f t="shared" si="118"/>
        <v>52</v>
      </c>
      <c r="AA92">
        <f t="shared" si="119"/>
        <v>3120</v>
      </c>
    </row>
    <row r="93" spans="1:51" x14ac:dyDescent="0.25">
      <c r="A93">
        <f t="shared" si="112"/>
        <v>3120</v>
      </c>
      <c r="B93" s="6">
        <f t="shared" si="113"/>
        <v>3.6111111111111108E-2</v>
      </c>
      <c r="C93" s="5"/>
      <c r="D93" s="5"/>
      <c r="E93" s="5" t="str">
        <f t="shared" si="99"/>
        <v/>
      </c>
      <c r="F93" s="4">
        <f t="shared" si="100"/>
        <v>0.11450148431102723</v>
      </c>
      <c r="G93">
        <f t="shared" si="101"/>
        <v>0.11450148312875955</v>
      </c>
      <c r="H93" s="4">
        <v>0.11450148549329492</v>
      </c>
      <c r="I93" s="5">
        <f t="shared" si="114"/>
        <v>0.35</v>
      </c>
      <c r="J93" s="5">
        <f t="shared" si="115"/>
        <v>0.15</v>
      </c>
      <c r="K93" s="5">
        <f t="shared" si="116"/>
        <v>0.15</v>
      </c>
      <c r="M93">
        <f t="shared" si="102"/>
        <v>76.274216969456049</v>
      </c>
      <c r="N93">
        <f t="shared" si="103"/>
        <v>8.1632653061224509</v>
      </c>
      <c r="O93">
        <f t="shared" si="104"/>
        <v>44.444444444444443</v>
      </c>
      <c r="P93">
        <f t="shared" si="105"/>
        <v>44.444444444444443</v>
      </c>
      <c r="Q93">
        <f t="shared" si="106"/>
        <v>173.32637116446736</v>
      </c>
      <c r="R93">
        <f t="shared" si="107"/>
        <v>7.5956978004210862E-2</v>
      </c>
      <c r="S93" s="5">
        <f t="shared" si="108"/>
        <v>20</v>
      </c>
      <c r="T93">
        <f t="shared" si="109"/>
        <v>8.8012247019330196</v>
      </c>
      <c r="V93">
        <f t="shared" si="110"/>
        <v>0.33968993236574363</v>
      </c>
      <c r="W93">
        <f t="shared" si="111"/>
        <v>40.762791883889236</v>
      </c>
      <c r="X93">
        <f t="shared" si="117"/>
        <v>1113.2558535341404</v>
      </c>
      <c r="Z93">
        <f t="shared" si="118"/>
        <v>54</v>
      </c>
      <c r="AA93">
        <f t="shared" si="119"/>
        <v>3240</v>
      </c>
    </row>
    <row r="94" spans="1:51" x14ac:dyDescent="0.25">
      <c r="A94">
        <f t="shared" si="112"/>
        <v>3240</v>
      </c>
      <c r="B94" s="6">
        <f t="shared" si="113"/>
        <v>3.7499999999999999E-2</v>
      </c>
      <c r="C94" s="5"/>
      <c r="D94" s="5"/>
      <c r="E94" s="5" t="str">
        <f t="shared" si="99"/>
        <v/>
      </c>
      <c r="F94" s="4">
        <f t="shared" si="100"/>
        <v>0.11427048216783164</v>
      </c>
      <c r="G94">
        <f t="shared" si="101"/>
        <v>0.11427048095638419</v>
      </c>
      <c r="H94" s="4">
        <v>0.11427048337927909</v>
      </c>
      <c r="I94" s="5">
        <f t="shared" si="114"/>
        <v>0.35</v>
      </c>
      <c r="J94" s="5">
        <f t="shared" si="115"/>
        <v>0.15</v>
      </c>
      <c r="K94" s="5">
        <f t="shared" si="116"/>
        <v>0.15</v>
      </c>
      <c r="M94">
        <f t="shared" si="102"/>
        <v>76.582911115000542</v>
      </c>
      <c r="N94">
        <f t="shared" si="103"/>
        <v>8.1632653061224509</v>
      </c>
      <c r="O94">
        <f t="shared" si="104"/>
        <v>44.444444444444443</v>
      </c>
      <c r="P94">
        <f t="shared" si="105"/>
        <v>44.444444444444443</v>
      </c>
      <c r="Q94">
        <f t="shared" si="106"/>
        <v>173.63506531001187</v>
      </c>
      <c r="R94">
        <f t="shared" si="107"/>
        <v>7.588942855767862E-2</v>
      </c>
      <c r="S94" s="5">
        <f t="shared" si="108"/>
        <v>20</v>
      </c>
      <c r="T94">
        <f t="shared" si="109"/>
        <v>8.8211342539904294</v>
      </c>
      <c r="V94">
        <f t="shared" si="110"/>
        <v>0.33938784205716643</v>
      </c>
      <c r="W94">
        <f t="shared" si="111"/>
        <v>40.726541046859971</v>
      </c>
      <c r="X94">
        <f t="shared" si="117"/>
        <v>1153.9823945810003</v>
      </c>
      <c r="Z94">
        <f t="shared" si="118"/>
        <v>56</v>
      </c>
      <c r="AA94">
        <f t="shared" si="119"/>
        <v>3360</v>
      </c>
    </row>
    <row r="95" spans="1:51" x14ac:dyDescent="0.25">
      <c r="A95">
        <f t="shared" si="112"/>
        <v>3360</v>
      </c>
      <c r="B95" s="6">
        <f t="shared" si="113"/>
        <v>3.888888888888889E-2</v>
      </c>
      <c r="C95" s="5"/>
      <c r="D95" s="5"/>
      <c r="E95" s="5" t="str">
        <f t="shared" si="99"/>
        <v/>
      </c>
      <c r="F95" s="4">
        <f t="shared" si="100"/>
        <v>0.11404015115294711</v>
      </c>
      <c r="G95">
        <f t="shared" si="101"/>
        <v>0.11404014991321006</v>
      </c>
      <c r="H95" s="4">
        <v>0.11404015239268414</v>
      </c>
      <c r="I95" s="5">
        <f t="shared" si="114"/>
        <v>0.35</v>
      </c>
      <c r="J95" s="5">
        <f t="shared" si="115"/>
        <v>0.15</v>
      </c>
      <c r="K95" s="5">
        <f t="shared" si="116"/>
        <v>0.15</v>
      </c>
      <c r="M95">
        <f t="shared" si="102"/>
        <v>76.892578027663788</v>
      </c>
      <c r="N95">
        <f t="shared" si="103"/>
        <v>8.1632653061224509</v>
      </c>
      <c r="O95">
        <f t="shared" si="104"/>
        <v>44.444444444444443</v>
      </c>
      <c r="P95">
        <f t="shared" si="105"/>
        <v>44.444444444444443</v>
      </c>
      <c r="Q95">
        <f t="shared" si="106"/>
        <v>173.94473222267513</v>
      </c>
      <c r="R95">
        <f t="shared" si="107"/>
        <v>7.5821846995153028E-2</v>
      </c>
      <c r="S95" s="5">
        <f t="shared" si="108"/>
        <v>20</v>
      </c>
      <c r="T95">
        <f t="shared" si="109"/>
        <v>8.8410355456157017</v>
      </c>
      <c r="V95">
        <f t="shared" si="110"/>
        <v>0.33908560812150068</v>
      </c>
      <c r="W95">
        <f t="shared" si="111"/>
        <v>40.690272974580083</v>
      </c>
      <c r="X95">
        <f t="shared" si="117"/>
        <v>1194.6726675555803</v>
      </c>
      <c r="Z95">
        <f t="shared" si="118"/>
        <v>58</v>
      </c>
      <c r="AA95">
        <f t="shared" si="119"/>
        <v>3480</v>
      </c>
    </row>
    <row r="96" spans="1:51" x14ac:dyDescent="0.25">
      <c r="A96">
        <f t="shared" si="112"/>
        <v>3480</v>
      </c>
      <c r="B96" s="6">
        <f t="shared" si="113"/>
        <v>4.0277777777777773E-2</v>
      </c>
      <c r="C96" s="5"/>
      <c r="D96" s="5"/>
      <c r="E96" s="5" t="str">
        <f t="shared" si="99"/>
        <v/>
      </c>
      <c r="F96" s="4">
        <f t="shared" si="100"/>
        <v>0.11381048918156665</v>
      </c>
      <c r="G96">
        <f t="shared" si="101"/>
        <v>0.11381048791442012</v>
      </c>
      <c r="H96" s="4">
        <v>0.11381049044871318</v>
      </c>
      <c r="I96" s="5">
        <f t="shared" si="114"/>
        <v>0.35</v>
      </c>
      <c r="J96" s="5">
        <f t="shared" si="115"/>
        <v>0.15</v>
      </c>
      <c r="K96" s="5">
        <f t="shared" si="116"/>
        <v>0.15</v>
      </c>
      <c r="M96">
        <f t="shared" si="102"/>
        <v>77.203219279065024</v>
      </c>
      <c r="N96">
        <f t="shared" si="103"/>
        <v>8.1632653061224509</v>
      </c>
      <c r="O96">
        <f t="shared" si="104"/>
        <v>44.444444444444443</v>
      </c>
      <c r="P96">
        <f t="shared" si="105"/>
        <v>44.444444444444443</v>
      </c>
      <c r="Q96">
        <f t="shared" si="106"/>
        <v>174.25537347407635</v>
      </c>
      <c r="R96">
        <f t="shared" si="107"/>
        <v>7.5754233872638341E-2</v>
      </c>
      <c r="S96" s="5">
        <f t="shared" si="108"/>
        <v>20</v>
      </c>
      <c r="T96">
        <f t="shared" si="109"/>
        <v>8.8609283880190262</v>
      </c>
      <c r="V96">
        <f t="shared" si="110"/>
        <v>0.33878323304527297</v>
      </c>
      <c r="W96">
        <f t="shared" si="111"/>
        <v>40.653987965432755</v>
      </c>
      <c r="X96">
        <f t="shared" si="117"/>
        <v>1235.3266555210132</v>
      </c>
      <c r="Z96">
        <f t="shared" si="118"/>
        <v>60</v>
      </c>
      <c r="AA96">
        <f t="shared" si="119"/>
        <v>3600</v>
      </c>
    </row>
    <row r="97" spans="1:27" x14ac:dyDescent="0.25">
      <c r="A97">
        <f t="shared" si="112"/>
        <v>3600</v>
      </c>
      <c r="B97" s="6">
        <f t="shared" si="113"/>
        <v>4.1666666666666664E-2</v>
      </c>
      <c r="C97" s="5"/>
      <c r="D97" s="5"/>
      <c r="E97" s="5" t="str">
        <f t="shared" si="99"/>
        <v/>
      </c>
      <c r="F97" s="4">
        <f t="shared" si="100"/>
        <v>0.11358149417443325</v>
      </c>
      <c r="G97">
        <f t="shared" si="101"/>
        <v>0.11358149288074743</v>
      </c>
      <c r="H97" s="4">
        <v>0.11358149546811909</v>
      </c>
      <c r="I97" s="5">
        <f t="shared" si="114"/>
        <v>0.35</v>
      </c>
      <c r="J97" s="5">
        <f t="shared" si="115"/>
        <v>0.15</v>
      </c>
      <c r="K97" s="5">
        <f t="shared" si="116"/>
        <v>0.15</v>
      </c>
      <c r="M97">
        <f t="shared" si="102"/>
        <v>77.514836437361822</v>
      </c>
      <c r="N97">
        <f t="shared" si="103"/>
        <v>8.1632653061224509</v>
      </c>
      <c r="O97">
        <f t="shared" si="104"/>
        <v>44.444444444444443</v>
      </c>
      <c r="P97">
        <f t="shared" si="105"/>
        <v>44.444444444444443</v>
      </c>
      <c r="Q97">
        <f t="shared" si="106"/>
        <v>174.56699063237315</v>
      </c>
      <c r="R97">
        <f t="shared" si="107"/>
        <v>7.5686589745745311E-2</v>
      </c>
      <c r="S97" s="5">
        <f t="shared" si="108"/>
        <v>20</v>
      </c>
      <c r="T97">
        <f t="shared" si="109"/>
        <v>8.8808125930982076</v>
      </c>
      <c r="V97">
        <f t="shared" si="110"/>
        <v>0.33848071931325008</v>
      </c>
      <c r="W97">
        <f t="shared" si="111"/>
        <v>40.617686317590007</v>
      </c>
      <c r="X97">
        <f t="shared" si="117"/>
        <v>1275.9443418386031</v>
      </c>
      <c r="Z97">
        <f t="shared" si="118"/>
        <v>62</v>
      </c>
      <c r="AA97">
        <f t="shared" si="119"/>
        <v>3720</v>
      </c>
    </row>
    <row r="98" spans="1:27" x14ac:dyDescent="0.25">
      <c r="A98">
        <f t="shared" si="112"/>
        <v>3720</v>
      </c>
      <c r="B98" s="6">
        <f t="shared" si="113"/>
        <v>4.3055555555555555E-2</v>
      </c>
      <c r="C98" s="5"/>
      <c r="D98" s="5"/>
      <c r="E98" s="5" t="str">
        <f t="shared" si="99"/>
        <v/>
      </c>
      <c r="F98" s="4">
        <f t="shared" si="100"/>
        <v>0.11335316405783166</v>
      </c>
      <c r="G98">
        <f t="shared" si="101"/>
        <v>0.11335316273846673</v>
      </c>
      <c r="H98" s="4">
        <v>0.11335316537719659</v>
      </c>
      <c r="I98" s="5">
        <f t="shared" si="114"/>
        <v>0.35</v>
      </c>
      <c r="J98" s="5">
        <f t="shared" si="115"/>
        <v>0.15</v>
      </c>
      <c r="K98" s="5">
        <f t="shared" si="116"/>
        <v>0.15</v>
      </c>
      <c r="M98">
        <f t="shared" si="102"/>
        <v>77.827431067238891</v>
      </c>
      <c r="N98">
        <f t="shared" si="103"/>
        <v>8.1632653061224509</v>
      </c>
      <c r="O98">
        <f t="shared" si="104"/>
        <v>44.444444444444443</v>
      </c>
      <c r="P98">
        <f t="shared" si="105"/>
        <v>44.444444444444443</v>
      </c>
      <c r="Q98">
        <f t="shared" si="106"/>
        <v>174.87958526225023</v>
      </c>
      <c r="R98">
        <f t="shared" si="107"/>
        <v>7.5618915169669995E-2</v>
      </c>
      <c r="S98" s="5">
        <f t="shared" si="108"/>
        <v>20</v>
      </c>
      <c r="T98">
        <f t="shared" si="109"/>
        <v>8.9006879734451037</v>
      </c>
      <c r="V98">
        <f t="shared" si="110"/>
        <v>0.33817806940834433</v>
      </c>
      <c r="W98">
        <f t="shared" si="111"/>
        <v>40.581368329001322</v>
      </c>
      <c r="X98">
        <f t="shared" si="117"/>
        <v>1316.5257101676045</v>
      </c>
      <c r="Z98">
        <f t="shared" si="118"/>
        <v>64</v>
      </c>
      <c r="AA98">
        <f t="shared" si="119"/>
        <v>3840</v>
      </c>
    </row>
    <row r="99" spans="1:27" x14ac:dyDescent="0.25">
      <c r="A99">
        <f t="shared" si="112"/>
        <v>3840</v>
      </c>
      <c r="B99" s="6">
        <f t="shared" si="113"/>
        <v>4.4444444444444439E-2</v>
      </c>
      <c r="C99" s="5"/>
      <c r="D99" s="5"/>
      <c r="E99" s="5" t="str">
        <f t="shared" si="99"/>
        <v/>
      </c>
      <c r="F99" s="4">
        <f t="shared" si="100"/>
        <v>0.11312549676358044</v>
      </c>
      <c r="G99">
        <f t="shared" si="101"/>
        <v>0.11312549541938674</v>
      </c>
      <c r="H99" s="4">
        <v>0.11312549810777416</v>
      </c>
      <c r="I99" s="5">
        <f t="shared" si="114"/>
        <v>0.35</v>
      </c>
      <c r="J99" s="5">
        <f t="shared" si="115"/>
        <v>0.15</v>
      </c>
      <c r="K99" s="5">
        <f t="shared" si="116"/>
        <v>0.15</v>
      </c>
      <c r="M99">
        <f t="shared" si="102"/>
        <v>78.141004729897077</v>
      </c>
      <c r="N99">
        <f t="shared" si="103"/>
        <v>8.1632653061224509</v>
      </c>
      <c r="O99">
        <f t="shared" si="104"/>
        <v>44.444444444444443</v>
      </c>
      <c r="P99">
        <f t="shared" si="105"/>
        <v>44.444444444444443</v>
      </c>
      <c r="Q99">
        <f t="shared" si="106"/>
        <v>175.1931589249084</v>
      </c>
      <c r="R99">
        <f t="shared" si="107"/>
        <v>7.5551210699172477E-2</v>
      </c>
      <c r="S99" s="5">
        <f t="shared" si="108"/>
        <v>20</v>
      </c>
      <c r="T99">
        <f t="shared" si="109"/>
        <v>8.920554342351922</v>
      </c>
      <c r="V99">
        <f t="shared" si="110"/>
        <v>0.33787528581151816</v>
      </c>
      <c r="W99">
        <f t="shared" si="111"/>
        <v>40.54503429738218</v>
      </c>
      <c r="X99">
        <f t="shared" si="117"/>
        <v>1357.0707444649868</v>
      </c>
      <c r="Z99">
        <f t="shared" si="118"/>
        <v>66</v>
      </c>
      <c r="AA99">
        <f t="shared" si="119"/>
        <v>3960</v>
      </c>
    </row>
    <row r="100" spans="1:27" x14ac:dyDescent="0.25">
      <c r="A100">
        <f t="shared" si="112"/>
        <v>3960</v>
      </c>
      <c r="B100" s="6">
        <f t="shared" si="113"/>
        <v>4.583333333333333E-2</v>
      </c>
      <c r="C100" s="5"/>
      <c r="D100" s="5"/>
      <c r="E100" s="5" t="str">
        <f t="shared" si="99"/>
        <v/>
      </c>
      <c r="F100" s="4">
        <f t="shared" si="100"/>
        <v>0.11289849022902408</v>
      </c>
      <c r="G100">
        <f t="shared" si="101"/>
        <v>0.11289848886084208</v>
      </c>
      <c r="H100" s="4">
        <v>0.11289849159720608</v>
      </c>
      <c r="I100" s="5">
        <f t="shared" si="114"/>
        <v>0.35</v>
      </c>
      <c r="J100" s="5">
        <f t="shared" si="115"/>
        <v>0.15</v>
      </c>
      <c r="K100" s="5">
        <f t="shared" si="116"/>
        <v>0.15</v>
      </c>
      <c r="M100">
        <f t="shared" si="102"/>
        <v>78.455558983042451</v>
      </c>
      <c r="N100">
        <f t="shared" si="103"/>
        <v>8.1632653061224509</v>
      </c>
      <c r="O100">
        <f t="shared" si="104"/>
        <v>44.444444444444443</v>
      </c>
      <c r="P100">
        <f t="shared" si="105"/>
        <v>44.444444444444443</v>
      </c>
      <c r="Q100">
        <f t="shared" si="106"/>
        <v>175.50771317805376</v>
      </c>
      <c r="R100">
        <f t="shared" si="107"/>
        <v>7.5483476888555889E-2</v>
      </c>
      <c r="S100" s="5">
        <f t="shared" si="108"/>
        <v>20</v>
      </c>
      <c r="T100">
        <f t="shared" si="109"/>
        <v>8.9404115138174873</v>
      </c>
      <c r="V100">
        <f t="shared" si="110"/>
        <v>0.33757237100169057</v>
      </c>
      <c r="W100">
        <f t="shared" si="111"/>
        <v>40.50868452020287</v>
      </c>
      <c r="X100">
        <f t="shared" si="117"/>
        <v>1397.5794289851897</v>
      </c>
      <c r="Z100">
        <f t="shared" si="118"/>
        <v>68</v>
      </c>
      <c r="AA100">
        <f t="shared" si="119"/>
        <v>4080</v>
      </c>
    </row>
    <row r="101" spans="1:27" x14ac:dyDescent="0.25">
      <c r="A101">
        <f t="shared" si="112"/>
        <v>4080</v>
      </c>
      <c r="B101" s="6">
        <f t="shared" si="113"/>
        <v>4.7222222222222228E-2</v>
      </c>
      <c r="C101" s="5"/>
      <c r="D101" s="5"/>
      <c r="E101" s="5" t="str">
        <f t="shared" si="99"/>
        <v/>
      </c>
      <c r="F101" s="4">
        <f t="shared" si="100"/>
        <v>0.11267214239702478</v>
      </c>
      <c r="G101">
        <f t="shared" si="101"/>
        <v>0.11267214100568514</v>
      </c>
      <c r="H101" s="4">
        <v>0.1126721437883644</v>
      </c>
      <c r="I101" s="5">
        <f t="shared" si="114"/>
        <v>0.35</v>
      </c>
      <c r="J101" s="5">
        <f t="shared" si="115"/>
        <v>0.15</v>
      </c>
      <c r="K101" s="5">
        <f t="shared" si="116"/>
        <v>0.15</v>
      </c>
      <c r="M101">
        <f t="shared" si="102"/>
        <v>78.771095380875678</v>
      </c>
      <c r="N101">
        <f t="shared" si="103"/>
        <v>8.1632653061224509</v>
      </c>
      <c r="O101">
        <f t="shared" si="104"/>
        <v>44.444444444444443</v>
      </c>
      <c r="P101">
        <f t="shared" si="105"/>
        <v>44.444444444444443</v>
      </c>
      <c r="Q101">
        <f t="shared" si="106"/>
        <v>175.82324957588699</v>
      </c>
      <c r="R101">
        <f t="shared" si="107"/>
        <v>7.5415714291645411E-2</v>
      </c>
      <c r="S101" s="5">
        <f t="shared" si="108"/>
        <v>20</v>
      </c>
      <c r="T101">
        <f t="shared" si="109"/>
        <v>8.9602593025534212</v>
      </c>
      <c r="V101">
        <f t="shared" si="110"/>
        <v>0.33726932745564309</v>
      </c>
      <c r="W101">
        <f t="shared" si="111"/>
        <v>40.47231929467717</v>
      </c>
      <c r="X101" s="7">
        <f t="shared" si="117"/>
        <v>1438.0517482798668</v>
      </c>
      <c r="Z101">
        <f t="shared" si="118"/>
        <v>70</v>
      </c>
      <c r="AA101">
        <f t="shared" si="119"/>
        <v>4200</v>
      </c>
    </row>
    <row r="102" spans="1:27" x14ac:dyDescent="0.25">
      <c r="A102">
        <f t="shared" si="112"/>
        <v>4200</v>
      </c>
      <c r="B102" s="6">
        <f t="shared" si="113"/>
        <v>4.8611111111111112E-2</v>
      </c>
      <c r="C102" s="5"/>
      <c r="D102" s="5"/>
      <c r="E102" s="5" t="str">
        <f t="shared" si="99"/>
        <v/>
      </c>
      <c r="F102" s="4">
        <f t="shared" si="100"/>
        <v>0.11244645121595462</v>
      </c>
      <c r="G102">
        <f t="shared" si="101"/>
        <v>0.11244644980227828</v>
      </c>
      <c r="H102" s="4">
        <v>0.11244645262963095</v>
      </c>
      <c r="I102" s="5">
        <f t="shared" si="114"/>
        <v>0.35</v>
      </c>
      <c r="J102" s="5">
        <f t="shared" si="115"/>
        <v>0.15</v>
      </c>
      <c r="K102" s="5">
        <f t="shared" si="116"/>
        <v>0.15</v>
      </c>
      <c r="M102">
        <f t="shared" si="102"/>
        <v>79.08761547408146</v>
      </c>
      <c r="N102">
        <f t="shared" si="103"/>
        <v>8.1632653061224509</v>
      </c>
      <c r="O102">
        <f t="shared" si="104"/>
        <v>44.444444444444443</v>
      </c>
      <c r="P102">
        <f t="shared" si="105"/>
        <v>44.444444444444443</v>
      </c>
      <c r="Q102">
        <f t="shared" si="106"/>
        <v>176.13976966909277</v>
      </c>
      <c r="R102">
        <f t="shared" si="107"/>
        <v>7.5347923461767427E-2</v>
      </c>
      <c r="S102" s="5">
        <f t="shared" si="108"/>
        <v>20</v>
      </c>
      <c r="T102">
        <f t="shared" si="109"/>
        <v>8.9800975239902279</v>
      </c>
      <c r="V102">
        <f t="shared" si="110"/>
        <v>0.33696615764792648</v>
      </c>
      <c r="W102">
        <f t="shared" si="111"/>
        <v>40.43593891775118</v>
      </c>
      <c r="X102">
        <f t="shared" si="117"/>
        <v>1478.487687197618</v>
      </c>
      <c r="Z102">
        <f t="shared" si="118"/>
        <v>72</v>
      </c>
      <c r="AA102">
        <f t="shared" si="119"/>
        <v>4320</v>
      </c>
    </row>
    <row r="103" spans="1:27" x14ac:dyDescent="0.25">
      <c r="A103">
        <f t="shared" si="112"/>
        <v>4320</v>
      </c>
      <c r="B103" s="6">
        <f t="shared" si="113"/>
        <v>0.05</v>
      </c>
      <c r="C103" s="5"/>
      <c r="D103" s="5"/>
      <c r="E103" s="5" t="str">
        <f t="shared" si="99"/>
        <v/>
      </c>
      <c r="F103" s="4">
        <f t="shared" si="100"/>
        <v>0.11222141463968746</v>
      </c>
      <c r="G103">
        <f t="shared" si="101"/>
        <v>0.11222141320448563</v>
      </c>
      <c r="H103" s="4">
        <v>0.11222141607488931</v>
      </c>
      <c r="I103" s="5">
        <f t="shared" si="114"/>
        <v>0.35</v>
      </c>
      <c r="J103" s="5">
        <f t="shared" si="115"/>
        <v>0.15</v>
      </c>
      <c r="K103" s="5">
        <f t="shared" si="116"/>
        <v>0.15</v>
      </c>
      <c r="M103">
        <f t="shared" si="102"/>
        <v>79.40512080981803</v>
      </c>
      <c r="N103">
        <f t="shared" si="103"/>
        <v>8.1632653061224509</v>
      </c>
      <c r="O103">
        <f t="shared" si="104"/>
        <v>44.444444444444443</v>
      </c>
      <c r="P103">
        <f t="shared" si="105"/>
        <v>44.444444444444443</v>
      </c>
      <c r="Q103">
        <f t="shared" si="106"/>
        <v>176.45727500482937</v>
      </c>
      <c r="R103">
        <f t="shared" si="107"/>
        <v>7.528010495172878E-2</v>
      </c>
      <c r="S103" s="5">
        <f t="shared" si="108"/>
        <v>20</v>
      </c>
      <c r="T103">
        <f t="shared" si="109"/>
        <v>8.9999259942833003</v>
      </c>
      <c r="V103">
        <f t="shared" si="110"/>
        <v>0.33666286405076817</v>
      </c>
      <c r="W103">
        <f t="shared" si="111"/>
        <v>40.39954368609218</v>
      </c>
      <c r="X103">
        <f t="shared" si="117"/>
        <v>1518.8872308837101</v>
      </c>
      <c r="Z103">
        <f t="shared" si="118"/>
        <v>74</v>
      </c>
      <c r="AA103">
        <f t="shared" si="119"/>
        <v>4440</v>
      </c>
    </row>
    <row r="104" spans="1:27" x14ac:dyDescent="0.25">
      <c r="A104">
        <f t="shared" si="112"/>
        <v>4440</v>
      </c>
      <c r="B104" s="6">
        <f t="shared" si="113"/>
        <v>5.1388888888888894E-2</v>
      </c>
      <c r="C104" s="5"/>
      <c r="D104" s="5"/>
      <c r="E104" s="5" t="str">
        <f t="shared" si="99"/>
        <v/>
      </c>
      <c r="F104" s="4">
        <f t="shared" si="100"/>
        <v>0.11199703062759107</v>
      </c>
      <c r="G104">
        <f t="shared" si="101"/>
        <v>0.11199702917166528</v>
      </c>
      <c r="H104" s="4">
        <v>0.11199703208351687</v>
      </c>
      <c r="I104" s="5">
        <f t="shared" si="114"/>
        <v>0.35</v>
      </c>
      <c r="J104" s="5">
        <f t="shared" si="115"/>
        <v>0.15</v>
      </c>
      <c r="K104" s="5">
        <f t="shared" si="116"/>
        <v>0.15</v>
      </c>
      <c r="M104">
        <f t="shared" si="102"/>
        <v>79.723612931707052</v>
      </c>
      <c r="N104">
        <f t="shared" si="103"/>
        <v>8.1632653061224509</v>
      </c>
      <c r="O104">
        <f t="shared" si="104"/>
        <v>44.444444444444443</v>
      </c>
      <c r="P104">
        <f t="shared" si="105"/>
        <v>44.444444444444443</v>
      </c>
      <c r="Q104">
        <f t="shared" si="106"/>
        <v>176.77576712671836</v>
      </c>
      <c r="R104">
        <f t="shared" si="107"/>
        <v>7.5212259313796187E-2</v>
      </c>
      <c r="S104" s="5">
        <f t="shared" si="108"/>
        <v>20</v>
      </c>
      <c r="T104">
        <f t="shared" si="109"/>
        <v>9.0197445303188744</v>
      </c>
      <c r="V104">
        <f t="shared" si="110"/>
        <v>0.33635944913397992</v>
      </c>
      <c r="W104">
        <f t="shared" si="111"/>
        <v>40.363133896077592</v>
      </c>
      <c r="X104">
        <f t="shared" si="117"/>
        <v>1559.2503647797878</v>
      </c>
      <c r="Z104">
        <f t="shared" si="118"/>
        <v>76</v>
      </c>
      <c r="AA104">
        <f t="shared" si="119"/>
        <v>4560</v>
      </c>
    </row>
    <row r="105" spans="1:27" x14ac:dyDescent="0.25">
      <c r="A105">
        <f t="shared" si="112"/>
        <v>4560</v>
      </c>
      <c r="B105" s="6">
        <f t="shared" si="113"/>
        <v>5.2777777777777778E-2</v>
      </c>
      <c r="C105" s="5"/>
      <c r="D105" s="5"/>
      <c r="E105" s="5" t="str">
        <f t="shared" si="99"/>
        <v/>
      </c>
      <c r="F105" s="4">
        <f t="shared" si="100"/>
        <v>0.11177329714451895</v>
      </c>
      <c r="G105">
        <f t="shared" si="101"/>
        <v>0.11177329566866115</v>
      </c>
      <c r="H105" s="4">
        <v>0.11177329862037674</v>
      </c>
      <c r="I105" s="5">
        <f t="shared" si="114"/>
        <v>0.35</v>
      </c>
      <c r="J105" s="5">
        <f t="shared" si="115"/>
        <v>0.15</v>
      </c>
      <c r="K105" s="5">
        <f t="shared" si="116"/>
        <v>0.15</v>
      </c>
      <c r="M105">
        <f t="shared" si="102"/>
        <v>80.043093379823503</v>
      </c>
      <c r="N105">
        <f t="shared" si="103"/>
        <v>8.1632653061224509</v>
      </c>
      <c r="O105">
        <f t="shared" si="104"/>
        <v>44.444444444444443</v>
      </c>
      <c r="P105">
        <f t="shared" si="105"/>
        <v>44.444444444444443</v>
      </c>
      <c r="Q105">
        <f t="shared" si="106"/>
        <v>177.09524757483481</v>
      </c>
      <c r="R105">
        <f t="shared" si="107"/>
        <v>7.5144387099675691E-2</v>
      </c>
      <c r="S105" s="5">
        <f t="shared" si="108"/>
        <v>20</v>
      </c>
      <c r="T105">
        <f t="shared" si="109"/>
        <v>9.0395529497198801</v>
      </c>
      <c r="V105">
        <f t="shared" si="110"/>
        <v>0.33605591536486623</v>
      </c>
      <c r="W105">
        <f t="shared" si="111"/>
        <v>40.326709843783945</v>
      </c>
      <c r="X105">
        <f t="shared" si="117"/>
        <v>1599.5770746235717</v>
      </c>
      <c r="Z105">
        <f t="shared" si="118"/>
        <v>78</v>
      </c>
      <c r="AA105">
        <f t="shared" si="119"/>
        <v>4680</v>
      </c>
    </row>
    <row r="106" spans="1:27" x14ac:dyDescent="0.25">
      <c r="A106">
        <f t="shared" si="112"/>
        <v>4680</v>
      </c>
      <c r="B106" s="6">
        <f t="shared" si="113"/>
        <v>5.4166666666666669E-2</v>
      </c>
      <c r="C106" s="5"/>
      <c r="D106" s="5"/>
      <c r="E106" s="5" t="str">
        <f t="shared" si="99"/>
        <v/>
      </c>
      <c r="F106" s="4">
        <f t="shared" si="100"/>
        <v>0.11155021216080241</v>
      </c>
      <c r="G106">
        <f t="shared" si="101"/>
        <v>0.11155021066579497</v>
      </c>
      <c r="H106" s="4">
        <v>0.11155021365580983</v>
      </c>
      <c r="I106" s="5">
        <f t="shared" si="114"/>
        <v>0.35</v>
      </c>
      <c r="J106" s="5">
        <f t="shared" si="115"/>
        <v>0.15</v>
      </c>
      <c r="K106" s="5">
        <f t="shared" si="116"/>
        <v>0.15</v>
      </c>
      <c r="M106">
        <f t="shared" si="102"/>
        <v>80.363563690685766</v>
      </c>
      <c r="N106">
        <f t="shared" si="103"/>
        <v>8.1632653061224509</v>
      </c>
      <c r="O106">
        <f t="shared" si="104"/>
        <v>44.444444444444443</v>
      </c>
      <c r="P106">
        <f t="shared" si="105"/>
        <v>44.444444444444443</v>
      </c>
      <c r="Q106">
        <f t="shared" si="106"/>
        <v>177.41571788569709</v>
      </c>
      <c r="R106">
        <f t="shared" si="107"/>
        <v>7.5076488860492271E-2</v>
      </c>
      <c r="S106" s="5">
        <f t="shared" si="108"/>
        <v>20</v>
      </c>
      <c r="T106">
        <f t="shared" si="109"/>
        <v>9.0593510708517115</v>
      </c>
      <c r="V106">
        <f t="shared" si="110"/>
        <v>0.33575226520813289</v>
      </c>
      <c r="W106">
        <f t="shared" si="111"/>
        <v>40.290271824975946</v>
      </c>
      <c r="X106">
        <f t="shared" si="117"/>
        <v>1639.8673464485476</v>
      </c>
      <c r="Z106">
        <f t="shared" si="118"/>
        <v>80</v>
      </c>
      <c r="AA106">
        <f t="shared" si="119"/>
        <v>4800</v>
      </c>
    </row>
    <row r="107" spans="1:27" s="8" customFormat="1" x14ac:dyDescent="0.25">
      <c r="A107">
        <f t="shared" ref="A107:A116" si="129">A106+120</f>
        <v>4800</v>
      </c>
      <c r="B107" s="6">
        <f t="shared" si="113"/>
        <v>5.5555555555555559E-2</v>
      </c>
      <c r="C107" s="5"/>
      <c r="D107" s="5"/>
      <c r="E107" s="5" t="str">
        <f t="shared" ref="E107:E116" si="130">IF(ABS(G107-H107)/H107&gt;0.001,"Re-Calc","")</f>
        <v/>
      </c>
      <c r="F107" s="4">
        <f t="shared" ref="F107:F116" si="131">(G107+H107)/2</f>
        <v>0.11131144928282515</v>
      </c>
      <c r="G107">
        <f t="shared" ref="G107:G116" si="132">(363/G$64)/(EXP((G$66*X107)/(363/G$65)))</f>
        <v>0.11132780175662527</v>
      </c>
      <c r="H107" s="4">
        <v>0.11129509680902502</v>
      </c>
      <c r="I107" s="5">
        <f t="shared" si="114"/>
        <v>0.35</v>
      </c>
      <c r="J107" s="5">
        <f t="shared" si="115"/>
        <v>0.15</v>
      </c>
      <c r="K107" s="5">
        <f t="shared" si="116"/>
        <v>0.15</v>
      </c>
      <c r="L107"/>
      <c r="M107">
        <f t="shared" ref="M107:M116" si="133">IF(M$66="x",0,1/H107^2)</f>
        <v>80.732413668496548</v>
      </c>
      <c r="N107">
        <f t="shared" ref="N107:N116" si="134">IF(N$66="x",0,1/I107^2)</f>
        <v>8.1632653061224509</v>
      </c>
      <c r="O107">
        <f t="shared" ref="O107:O116" si="135">IF(O$66="x",0,1/J107^2)</f>
        <v>44.444444444444443</v>
      </c>
      <c r="P107">
        <f t="shared" ref="P107:P116" si="136">IF(P$66="x",0,1/K107^2)</f>
        <v>44.444444444444443</v>
      </c>
      <c r="Q107">
        <f t="shared" ref="Q107:Q116" si="137">M107+P107+O107+N107</f>
        <v>177.78456786350787</v>
      </c>
      <c r="R107">
        <f t="shared" ref="R107:R116" si="138">1/SQRT(Q107)</f>
        <v>7.4998567757318738E-2</v>
      </c>
      <c r="S107" s="5">
        <f t="shared" si="108"/>
        <v>20</v>
      </c>
      <c r="T107">
        <f t="shared" ref="T107:T116" si="139">M107*V107^2</f>
        <v>9.0820496557921704</v>
      </c>
      <c r="U107"/>
      <c r="V107">
        <f t="shared" ref="V107:V116" si="140">R107*SQRT(S107)</f>
        <v>0.33540379144097732</v>
      </c>
      <c r="W107">
        <f t="shared" si="111"/>
        <v>40.24845497291728</v>
      </c>
      <c r="X107">
        <f t="shared" ref="X107:X116" si="141">X106+W107</f>
        <v>1680.1158014214648</v>
      </c>
      <c r="Y107"/>
      <c r="Z107">
        <f t="shared" ref="Z107:Z116" si="142">A108/60</f>
        <v>82</v>
      </c>
      <c r="AA107">
        <f t="shared" ref="AA107:AA116" si="143">A108</f>
        <v>4920</v>
      </c>
    </row>
    <row r="108" spans="1:27" s="8" customFormat="1" x14ac:dyDescent="0.25">
      <c r="A108">
        <f t="shared" si="129"/>
        <v>4920</v>
      </c>
      <c r="B108" s="6">
        <f t="shared" si="113"/>
        <v>5.6944444444444443E-2</v>
      </c>
      <c r="C108" s="5"/>
      <c r="D108" s="5"/>
      <c r="E108" s="5" t="str">
        <f t="shared" si="130"/>
        <v/>
      </c>
      <c r="F108" s="4">
        <f t="shared" si="131"/>
        <v>0.11107322796395652</v>
      </c>
      <c r="G108">
        <f t="shared" si="132"/>
        <v>0.11110606716695846</v>
      </c>
      <c r="H108" s="4">
        <v>0.11104038876095457</v>
      </c>
      <c r="I108" s="5">
        <f t="shared" si="114"/>
        <v>0.35</v>
      </c>
      <c r="J108" s="5">
        <f t="shared" si="115"/>
        <v>0.15</v>
      </c>
      <c r="K108" s="5">
        <f t="shared" si="116"/>
        <v>0.15</v>
      </c>
      <c r="L108"/>
      <c r="M108">
        <f t="shared" si="133"/>
        <v>81.103211717636952</v>
      </c>
      <c r="N108">
        <f t="shared" si="134"/>
        <v>8.1632653061224509</v>
      </c>
      <c r="O108">
        <f t="shared" si="135"/>
        <v>44.444444444444443</v>
      </c>
      <c r="P108">
        <f t="shared" si="136"/>
        <v>44.444444444444443</v>
      </c>
      <c r="Q108">
        <f t="shared" si="137"/>
        <v>178.15536591264828</v>
      </c>
      <c r="R108">
        <f t="shared" si="138"/>
        <v>7.4920479153132727E-2</v>
      </c>
      <c r="S108" s="5">
        <f t="shared" si="108"/>
        <v>20</v>
      </c>
      <c r="T108">
        <f t="shared" si="139"/>
        <v>9.1047733872245917</v>
      </c>
      <c r="U108"/>
      <c r="V108">
        <f t="shared" si="140"/>
        <v>0.33505456858652133</v>
      </c>
      <c r="W108">
        <f t="shared" si="111"/>
        <v>40.206548230382559</v>
      </c>
      <c r="X108">
        <f t="shared" si="141"/>
        <v>1720.3223496518474</v>
      </c>
      <c r="Y108"/>
      <c r="Z108">
        <f t="shared" si="142"/>
        <v>84</v>
      </c>
      <c r="AA108">
        <f t="shared" si="143"/>
        <v>5040</v>
      </c>
    </row>
    <row r="109" spans="1:27" s="8" customFormat="1" x14ac:dyDescent="0.25">
      <c r="A109">
        <f t="shared" si="129"/>
        <v>5040</v>
      </c>
      <c r="B109" s="6">
        <f t="shared" si="113"/>
        <v>5.8333333333333334E-2</v>
      </c>
      <c r="C109" s="5"/>
      <c r="D109" s="5"/>
      <c r="E109" s="5" t="str">
        <f t="shared" si="130"/>
        <v/>
      </c>
      <c r="F109" s="4">
        <f t="shared" si="131"/>
        <v>0.11083574976746843</v>
      </c>
      <c r="G109">
        <f t="shared" si="132"/>
        <v>0.11088500475794102</v>
      </c>
      <c r="H109" s="4">
        <v>0.11078649477699584</v>
      </c>
      <c r="I109" s="5">
        <f t="shared" si="114"/>
        <v>0.35</v>
      </c>
      <c r="J109" s="5">
        <f t="shared" si="115"/>
        <v>0.15</v>
      </c>
      <c r="K109" s="5">
        <f t="shared" si="116"/>
        <v>0.15</v>
      </c>
      <c r="L109"/>
      <c r="M109">
        <f t="shared" si="133"/>
        <v>81.475372835404158</v>
      </c>
      <c r="N109">
        <f t="shared" si="134"/>
        <v>8.1632653061224509</v>
      </c>
      <c r="O109">
        <f t="shared" si="135"/>
        <v>44.444444444444443</v>
      </c>
      <c r="P109">
        <f t="shared" si="136"/>
        <v>44.444444444444443</v>
      </c>
      <c r="Q109">
        <f t="shared" si="137"/>
        <v>178.52752703041548</v>
      </c>
      <c r="R109">
        <f t="shared" si="138"/>
        <v>7.4842348245375598E-2</v>
      </c>
      <c r="S109" s="5">
        <f t="shared" si="108"/>
        <v>20</v>
      </c>
      <c r="T109">
        <f t="shared" si="139"/>
        <v>9.1274857374261735</v>
      </c>
      <c r="U109"/>
      <c r="V109">
        <f t="shared" si="140"/>
        <v>0.33470515654474392</v>
      </c>
      <c r="W109">
        <f t="shared" si="111"/>
        <v>40.164618785369271</v>
      </c>
      <c r="X109">
        <f t="shared" si="141"/>
        <v>1760.4869684372165</v>
      </c>
      <c r="Y109"/>
      <c r="Z109">
        <f t="shared" si="142"/>
        <v>86</v>
      </c>
      <c r="AA109">
        <f t="shared" si="143"/>
        <v>5160</v>
      </c>
    </row>
    <row r="110" spans="1:27" s="8" customFormat="1" x14ac:dyDescent="0.25">
      <c r="A110">
        <f t="shared" si="129"/>
        <v>5160</v>
      </c>
      <c r="B110" s="6">
        <f t="shared" si="113"/>
        <v>5.9722222222222225E-2</v>
      </c>
      <c r="C110" s="5"/>
      <c r="D110" s="5"/>
      <c r="E110" s="5" t="str">
        <f t="shared" si="130"/>
        <v>Re-Calc</v>
      </c>
      <c r="F110" s="4">
        <f t="shared" si="131"/>
        <v>0.11059904708183381</v>
      </c>
      <c r="G110">
        <f t="shared" si="132"/>
        <v>0.11066461233250036</v>
      </c>
      <c r="H110" s="4">
        <v>0.11053348183116726</v>
      </c>
      <c r="I110" s="5">
        <f t="shared" si="114"/>
        <v>0.35</v>
      </c>
      <c r="J110" s="5">
        <f t="shared" si="115"/>
        <v>0.15</v>
      </c>
      <c r="K110" s="5">
        <f t="shared" si="116"/>
        <v>0.15</v>
      </c>
      <c r="L110"/>
      <c r="M110">
        <f t="shared" si="133"/>
        <v>81.848796652585918</v>
      </c>
      <c r="N110">
        <f t="shared" si="134"/>
        <v>8.1632653061224509</v>
      </c>
      <c r="O110">
        <f t="shared" si="135"/>
        <v>44.444444444444443</v>
      </c>
      <c r="P110">
        <f t="shared" si="136"/>
        <v>44.444444444444443</v>
      </c>
      <c r="Q110">
        <f t="shared" si="137"/>
        <v>178.90095084759724</v>
      </c>
      <c r="R110">
        <f t="shared" si="138"/>
        <v>7.4764197417924297E-2</v>
      </c>
      <c r="S110" s="5">
        <f t="shared" si="108"/>
        <v>20</v>
      </c>
      <c r="T110">
        <f t="shared" si="139"/>
        <v>9.1501801711843971</v>
      </c>
      <c r="U110"/>
      <c r="V110">
        <f t="shared" si="140"/>
        <v>0.334355655419386</v>
      </c>
      <c r="W110">
        <f t="shared" si="111"/>
        <v>40.122678650326321</v>
      </c>
      <c r="X110">
        <f t="shared" si="141"/>
        <v>1800.609647087543</v>
      </c>
      <c r="Y110"/>
      <c r="Z110">
        <f t="shared" si="142"/>
        <v>88</v>
      </c>
      <c r="AA110">
        <f t="shared" si="143"/>
        <v>5280</v>
      </c>
    </row>
    <row r="111" spans="1:27" s="8" customFormat="1" x14ac:dyDescent="0.25">
      <c r="A111">
        <f t="shared" si="129"/>
        <v>5280</v>
      </c>
      <c r="B111" s="6">
        <f t="shared" si="113"/>
        <v>6.1111111111111109E-2</v>
      </c>
      <c r="C111" s="5"/>
      <c r="D111" s="5"/>
      <c r="E111" s="5" t="str">
        <f t="shared" si="130"/>
        <v>Re-Calc</v>
      </c>
      <c r="F111" s="4">
        <f t="shared" si="131"/>
        <v>0.11036312785123042</v>
      </c>
      <c r="G111">
        <f t="shared" si="132"/>
        <v>0.11044488767965319</v>
      </c>
      <c r="H111" s="4">
        <v>0.11028136802280765</v>
      </c>
      <c r="I111" s="5">
        <f t="shared" si="114"/>
        <v>0.35</v>
      </c>
      <c r="J111" s="5">
        <f t="shared" si="115"/>
        <v>0.15</v>
      </c>
      <c r="K111" s="5">
        <f t="shared" si="116"/>
        <v>0.15</v>
      </c>
      <c r="L111"/>
      <c r="M111">
        <f t="shared" si="133"/>
        <v>82.223452847790057</v>
      </c>
      <c r="N111">
        <f t="shared" si="134"/>
        <v>8.1632653061224509</v>
      </c>
      <c r="O111">
        <f t="shared" si="135"/>
        <v>44.444444444444443</v>
      </c>
      <c r="P111">
        <f t="shared" si="136"/>
        <v>44.444444444444443</v>
      </c>
      <c r="Q111">
        <f t="shared" si="137"/>
        <v>179.2756070428014</v>
      </c>
      <c r="R111">
        <f t="shared" si="138"/>
        <v>7.4686034191954159E-2</v>
      </c>
      <c r="S111" s="5">
        <f t="shared" si="108"/>
        <v>20</v>
      </c>
      <c r="T111">
        <f t="shared" si="139"/>
        <v>9.1728544896974782</v>
      </c>
      <c r="U111"/>
      <c r="V111">
        <f t="shared" si="140"/>
        <v>0.33400609884616617</v>
      </c>
      <c r="W111">
        <f t="shared" si="111"/>
        <v>40.080731861539938</v>
      </c>
      <c r="X111">
        <f t="shared" si="141"/>
        <v>1840.690378949083</v>
      </c>
      <c r="Y111"/>
      <c r="Z111">
        <f t="shared" si="142"/>
        <v>90</v>
      </c>
      <c r="AA111">
        <f t="shared" si="143"/>
        <v>5400</v>
      </c>
    </row>
    <row r="112" spans="1:27" s="8" customFormat="1" x14ac:dyDescent="0.25">
      <c r="A112">
        <f t="shared" si="129"/>
        <v>5400</v>
      </c>
      <c r="B112" s="6">
        <f t="shared" si="113"/>
        <v>6.25E-2</v>
      </c>
      <c r="C112" s="5"/>
      <c r="D112" s="5"/>
      <c r="E112" s="5" t="str">
        <f t="shared" si="130"/>
        <v>Re-Calc</v>
      </c>
      <c r="F112" s="4">
        <f t="shared" si="131"/>
        <v>0.11012799357167188</v>
      </c>
      <c r="G112">
        <f t="shared" si="132"/>
        <v>0.11022582858620976</v>
      </c>
      <c r="H112" s="4">
        <v>0.11003015855713399</v>
      </c>
      <c r="I112" s="5">
        <f t="shared" si="114"/>
        <v>0.35</v>
      </c>
      <c r="J112" s="5">
        <f t="shared" si="115"/>
        <v>0.15</v>
      </c>
      <c r="K112" s="5">
        <f t="shared" si="116"/>
        <v>0.15</v>
      </c>
      <c r="L112"/>
      <c r="M112">
        <f t="shared" si="133"/>
        <v>82.599329588478255</v>
      </c>
      <c r="N112">
        <f t="shared" si="134"/>
        <v>8.1632653061224509</v>
      </c>
      <c r="O112">
        <f t="shared" si="135"/>
        <v>44.444444444444443</v>
      </c>
      <c r="P112">
        <f t="shared" si="136"/>
        <v>44.444444444444443</v>
      </c>
      <c r="Q112">
        <f t="shared" si="137"/>
        <v>179.65148378348957</v>
      </c>
      <c r="R112">
        <f t="shared" si="138"/>
        <v>7.4607862162054839E-2</v>
      </c>
      <c r="S112" s="5">
        <f t="shared" si="108"/>
        <v>20</v>
      </c>
      <c r="T112">
        <f t="shared" si="139"/>
        <v>9.19550764056304</v>
      </c>
      <c r="U112"/>
      <c r="V112">
        <f t="shared" si="140"/>
        <v>0.33365650290057813</v>
      </c>
      <c r="W112">
        <f t="shared" si="111"/>
        <v>40.038780348069373</v>
      </c>
      <c r="X112">
        <f t="shared" si="141"/>
        <v>1880.7291592971524</v>
      </c>
      <c r="Y112"/>
      <c r="Z112">
        <f t="shared" si="142"/>
        <v>92</v>
      </c>
      <c r="AA112">
        <f t="shared" si="143"/>
        <v>5520</v>
      </c>
    </row>
    <row r="113" spans="1:27" s="8" customFormat="1" x14ac:dyDescent="0.25">
      <c r="A113">
        <f t="shared" si="129"/>
        <v>5520</v>
      </c>
      <c r="B113" s="6">
        <f t="shared" si="113"/>
        <v>6.3888888888888898E-2</v>
      </c>
      <c r="C113" s="5"/>
      <c r="D113" s="5"/>
      <c r="E113" s="5" t="str">
        <f t="shared" si="130"/>
        <v>Re-Calc</v>
      </c>
      <c r="F113" s="4">
        <f t="shared" si="131"/>
        <v>0.10989364344028746</v>
      </c>
      <c r="G113">
        <f t="shared" si="132"/>
        <v>0.11000743284095929</v>
      </c>
      <c r="H113" s="4">
        <v>0.10977985403961561</v>
      </c>
      <c r="I113" s="5">
        <f t="shared" si="114"/>
        <v>0.35</v>
      </c>
      <c r="J113" s="5">
        <f t="shared" si="115"/>
        <v>0.15</v>
      </c>
      <c r="K113" s="5">
        <f t="shared" si="116"/>
        <v>0.15</v>
      </c>
      <c r="L113"/>
      <c r="M113">
        <f t="shared" si="133"/>
        <v>82.976421644425074</v>
      </c>
      <c r="N113">
        <f t="shared" si="134"/>
        <v>8.1632653061224509</v>
      </c>
      <c r="O113">
        <f t="shared" si="135"/>
        <v>44.444444444444443</v>
      </c>
      <c r="P113">
        <f t="shared" si="136"/>
        <v>44.444444444444443</v>
      </c>
      <c r="Q113">
        <f t="shared" si="137"/>
        <v>180.0285758394364</v>
      </c>
      <c r="R113">
        <f t="shared" si="138"/>
        <v>7.4529683517356102E-2</v>
      </c>
      <c r="S113" s="5">
        <f t="shared" si="108"/>
        <v>20</v>
      </c>
      <c r="T113">
        <f t="shared" si="139"/>
        <v>9.2181389823835467</v>
      </c>
      <c r="U113"/>
      <c r="V113">
        <f t="shared" si="140"/>
        <v>0.33330687737270775</v>
      </c>
      <c r="W113">
        <f t="shared" si="111"/>
        <v>39.996825284724927</v>
      </c>
      <c r="X113">
        <f t="shared" si="141"/>
        <v>1920.7259845818774</v>
      </c>
      <c r="Y113"/>
      <c r="Z113">
        <f t="shared" si="142"/>
        <v>94</v>
      </c>
      <c r="AA113">
        <f t="shared" si="143"/>
        <v>5640</v>
      </c>
    </row>
    <row r="114" spans="1:27" s="8" customFormat="1" x14ac:dyDescent="0.25">
      <c r="A114">
        <f t="shared" si="129"/>
        <v>5640</v>
      </c>
      <c r="B114" s="6">
        <f t="shared" si="113"/>
        <v>6.5277777777777782E-2</v>
      </c>
      <c r="C114" s="5"/>
      <c r="D114" s="5"/>
      <c r="E114" s="5" t="str">
        <f t="shared" si="130"/>
        <v>Re-Calc</v>
      </c>
      <c r="F114" s="4">
        <f t="shared" si="131"/>
        <v>0.10966007566765937</v>
      </c>
      <c r="G114">
        <f t="shared" si="132"/>
        <v>0.1097896982364765</v>
      </c>
      <c r="H114" s="4">
        <v>0.10953045309884224</v>
      </c>
      <c r="I114" s="5">
        <f t="shared" si="114"/>
        <v>0.35</v>
      </c>
      <c r="J114" s="5">
        <f t="shared" si="115"/>
        <v>0.15</v>
      </c>
      <c r="K114" s="5">
        <f t="shared" si="116"/>
        <v>0.15</v>
      </c>
      <c r="L114"/>
      <c r="M114">
        <f t="shared" si="133"/>
        <v>83.354726629295016</v>
      </c>
      <c r="N114">
        <f t="shared" si="134"/>
        <v>8.1632653061224509</v>
      </c>
      <c r="O114">
        <f t="shared" si="135"/>
        <v>44.444444444444443</v>
      </c>
      <c r="P114">
        <f t="shared" si="136"/>
        <v>44.444444444444443</v>
      </c>
      <c r="Q114">
        <f t="shared" si="137"/>
        <v>180.40688082430634</v>
      </c>
      <c r="R114">
        <f t="shared" si="138"/>
        <v>7.4451499838703999E-2</v>
      </c>
      <c r="S114" s="5">
        <f t="shared" si="108"/>
        <v>20</v>
      </c>
      <c r="T114">
        <f t="shared" si="139"/>
        <v>9.2407480522289021</v>
      </c>
      <c r="U114"/>
      <c r="V114">
        <f t="shared" si="140"/>
        <v>0.33295722933231353</v>
      </c>
      <c r="W114">
        <f t="shared" si="111"/>
        <v>39.954867519877624</v>
      </c>
      <c r="X114">
        <f t="shared" si="141"/>
        <v>1960.6808521017549</v>
      </c>
      <c r="Y114"/>
      <c r="Z114">
        <f t="shared" si="142"/>
        <v>96</v>
      </c>
      <c r="AA114">
        <f t="shared" si="143"/>
        <v>5760</v>
      </c>
    </row>
    <row r="115" spans="1:27" s="8" customFormat="1" x14ac:dyDescent="0.25">
      <c r="A115">
        <f t="shared" si="129"/>
        <v>5760</v>
      </c>
      <c r="B115" s="6">
        <f t="shared" si="113"/>
        <v>6.6666666666666666E-2</v>
      </c>
      <c r="C115" s="5"/>
      <c r="D115" s="5"/>
      <c r="E115" s="5" t="str">
        <f t="shared" si="130"/>
        <v>Re-Calc</v>
      </c>
      <c r="F115" s="4">
        <f t="shared" si="131"/>
        <v>0.10942728798429135</v>
      </c>
      <c r="G115">
        <f t="shared" si="132"/>
        <v>0.10957262257000984</v>
      </c>
      <c r="H115" s="4">
        <v>0.10928195339857288</v>
      </c>
      <c r="I115" s="5">
        <f t="shared" si="114"/>
        <v>0.35</v>
      </c>
      <c r="J115" s="5">
        <f t="shared" si="115"/>
        <v>0.15</v>
      </c>
      <c r="K115" s="5">
        <f t="shared" si="116"/>
        <v>0.15</v>
      </c>
      <c r="L115"/>
      <c r="M115">
        <f t="shared" si="133"/>
        <v>83.734243550845093</v>
      </c>
      <c r="N115">
        <f t="shared" si="134"/>
        <v>8.1632653061224509</v>
      </c>
      <c r="O115">
        <f t="shared" si="135"/>
        <v>44.444444444444443</v>
      </c>
      <c r="P115">
        <f t="shared" si="136"/>
        <v>44.444444444444443</v>
      </c>
      <c r="Q115">
        <f t="shared" si="137"/>
        <v>180.78639774585642</v>
      </c>
      <c r="R115">
        <f t="shared" si="138"/>
        <v>7.4373312406193548E-2</v>
      </c>
      <c r="S115" s="5">
        <f t="shared" si="108"/>
        <v>20</v>
      </c>
      <c r="T115">
        <f t="shared" si="139"/>
        <v>9.2633344759217948</v>
      </c>
      <c r="U115"/>
      <c r="V115">
        <f t="shared" si="140"/>
        <v>0.33260756450415446</v>
      </c>
      <c r="W115">
        <f t="shared" si="111"/>
        <v>39.912907740498532</v>
      </c>
      <c r="X115">
        <f t="shared" si="141"/>
        <v>2000.5937598422533</v>
      </c>
      <c r="Y115"/>
      <c r="Z115">
        <f t="shared" si="142"/>
        <v>98</v>
      </c>
      <c r="AA115">
        <f t="shared" si="143"/>
        <v>5880</v>
      </c>
    </row>
    <row r="116" spans="1:27" s="8" customFormat="1" x14ac:dyDescent="0.25">
      <c r="A116">
        <f t="shared" si="129"/>
        <v>5880</v>
      </c>
      <c r="B116" s="6">
        <f t="shared" si="113"/>
        <v>6.805555555555555E-2</v>
      </c>
      <c r="C116" s="5"/>
      <c r="D116" s="5"/>
      <c r="E116" s="5" t="str">
        <f t="shared" si="130"/>
        <v>Re-Calc</v>
      </c>
      <c r="F116" s="4">
        <f t="shared" si="131"/>
        <v>0.10919527786521957</v>
      </c>
      <c r="G116">
        <f t="shared" si="132"/>
        <v>0.10935620364396265</v>
      </c>
      <c r="H116" s="4">
        <v>0.10903435208647649</v>
      </c>
      <c r="I116" s="5">
        <f t="shared" si="114"/>
        <v>0.35</v>
      </c>
      <c r="J116" s="5">
        <f t="shared" si="115"/>
        <v>0.15</v>
      </c>
      <c r="K116" s="5">
        <f t="shared" si="116"/>
        <v>0.15</v>
      </c>
      <c r="L116"/>
      <c r="M116">
        <f t="shared" si="133"/>
        <v>84.11497216840776</v>
      </c>
      <c r="N116">
        <f t="shared" si="134"/>
        <v>8.1632653061224509</v>
      </c>
      <c r="O116">
        <f t="shared" si="135"/>
        <v>44.444444444444443</v>
      </c>
      <c r="P116">
        <f t="shared" si="136"/>
        <v>44.444444444444443</v>
      </c>
      <c r="Q116">
        <f t="shared" si="137"/>
        <v>181.1671263634191</v>
      </c>
      <c r="R116">
        <f t="shared" si="138"/>
        <v>7.429512233547883E-2</v>
      </c>
      <c r="S116" s="5">
        <f t="shared" si="108"/>
        <v>20</v>
      </c>
      <c r="T116">
        <f t="shared" si="139"/>
        <v>9.2858979282669782</v>
      </c>
      <c r="U116"/>
      <c r="V116">
        <f t="shared" si="140"/>
        <v>0.3322578878775872</v>
      </c>
      <c r="W116">
        <f t="shared" si="111"/>
        <v>39.870946545310467</v>
      </c>
      <c r="X116">
        <f t="shared" si="141"/>
        <v>2040.4647063875639</v>
      </c>
      <c r="Y116"/>
      <c r="Z116">
        <f t="shared" si="142"/>
        <v>100</v>
      </c>
      <c r="AA116">
        <f t="shared" si="143"/>
        <v>6000</v>
      </c>
    </row>
    <row r="117" spans="1:27" s="8" customFormat="1" x14ac:dyDescent="0.25">
      <c r="A117">
        <f t="shared" ref="A117:A126" si="144">A116+120</f>
        <v>6000</v>
      </c>
      <c r="B117" s="6">
        <f t="shared" si="113"/>
        <v>6.9444444444444448E-2</v>
      </c>
      <c r="C117" s="5"/>
      <c r="D117" s="5"/>
      <c r="E117" s="5" t="str">
        <f t="shared" ref="E117:E126" si="145">IF(ABS(G117-H117)/H117&gt;0.001,"Re-Calc","")</f>
        <v>Re-Calc</v>
      </c>
      <c r="F117" s="4">
        <f t="shared" ref="F117:F126" si="146">(G117+H117)/2</f>
        <v>0.1089640426404901</v>
      </c>
      <c r="G117">
        <f t="shared" ref="G117:G126" si="147">(363/G$64)/(EXP((G$66*X117)/(363/G$65)))</f>
        <v>0.10914043926617363</v>
      </c>
      <c r="H117" s="4">
        <v>0.10878764601480657</v>
      </c>
      <c r="I117" s="5">
        <f t="shared" si="114"/>
        <v>0.35</v>
      </c>
      <c r="J117" s="5">
        <f t="shared" si="115"/>
        <v>0.15</v>
      </c>
      <c r="K117" s="5">
        <f t="shared" si="116"/>
        <v>0.15</v>
      </c>
      <c r="L117"/>
      <c r="M117">
        <f t="shared" ref="M117:M126" si="148">IF(M$66="x",0,1/H117^2)</f>
        <v>84.496912677160296</v>
      </c>
      <c r="N117">
        <f t="shared" ref="N117:N126" si="149">IF(N$66="x",0,1/I117^2)</f>
        <v>8.1632653061224509</v>
      </c>
      <c r="O117">
        <f t="shared" ref="O117:O126" si="150">IF(O$66="x",0,1/J117^2)</f>
        <v>44.444444444444443</v>
      </c>
      <c r="P117">
        <f t="shared" ref="P117:P126" si="151">IF(P$66="x",0,1/K117^2)</f>
        <v>44.444444444444443</v>
      </c>
      <c r="Q117">
        <f t="shared" ref="Q117:Q126" si="152">M117+P117+O117+N117</f>
        <v>181.54906687217161</v>
      </c>
      <c r="R117">
        <f t="shared" ref="R117:R126" si="153">1/SQRT(Q117)</f>
        <v>7.4216930644767587E-2</v>
      </c>
      <c r="S117" s="5">
        <f t="shared" si="108"/>
        <v>20</v>
      </c>
      <c r="T117">
        <f t="shared" ref="T117:T126" si="154">M117*V117^2</f>
        <v>9.3084381134995802</v>
      </c>
      <c r="U117"/>
      <c r="V117">
        <f t="shared" ref="V117:V126" si="155">R117*SQRT(S117)</f>
        <v>0.33190820400617527</v>
      </c>
      <c r="W117">
        <f t="shared" si="111"/>
        <v>39.828984480741035</v>
      </c>
      <c r="X117">
        <f t="shared" ref="X117:X126" si="156">X116+W117</f>
        <v>2080.293690868305</v>
      </c>
      <c r="Y117"/>
      <c r="Z117">
        <f t="shared" ref="Z117:Z126" si="157">A118/60</f>
        <v>102</v>
      </c>
      <c r="AA117">
        <f t="shared" ref="AA117:AA126" si="158">A118</f>
        <v>6120</v>
      </c>
    </row>
    <row r="118" spans="1:27" s="8" customFormat="1" x14ac:dyDescent="0.25">
      <c r="A118">
        <f t="shared" si="144"/>
        <v>6120</v>
      </c>
      <c r="B118" s="6">
        <f t="shared" si="113"/>
        <v>7.0833333333333331E-2</v>
      </c>
      <c r="C118" s="5"/>
      <c r="D118" s="5"/>
      <c r="E118" s="5" t="str">
        <f t="shared" si="145"/>
        <v>Re-Calc</v>
      </c>
      <c r="F118" s="4">
        <f t="shared" si="146"/>
        <v>0.1087335795540617</v>
      </c>
      <c r="G118">
        <f t="shared" si="147"/>
        <v>0.1089253272500906</v>
      </c>
      <c r="H118" s="4">
        <v>0.10854183185803279</v>
      </c>
      <c r="I118" s="5">
        <f t="shared" si="114"/>
        <v>0.35</v>
      </c>
      <c r="J118" s="5">
        <f t="shared" si="115"/>
        <v>0.15</v>
      </c>
      <c r="K118" s="5">
        <f t="shared" si="116"/>
        <v>0.15</v>
      </c>
      <c r="L118"/>
      <c r="M118">
        <f t="shared" si="148"/>
        <v>84.880065539997247</v>
      </c>
      <c r="N118">
        <f t="shared" si="149"/>
        <v>8.1632653061224509</v>
      </c>
      <c r="O118">
        <f t="shared" si="150"/>
        <v>44.444444444444443</v>
      </c>
      <c r="P118">
        <f t="shared" si="151"/>
        <v>44.444444444444443</v>
      </c>
      <c r="Q118">
        <f t="shared" si="152"/>
        <v>181.9322197350086</v>
      </c>
      <c r="R118">
        <f t="shared" si="153"/>
        <v>7.4138738290503964E-2</v>
      </c>
      <c r="S118" s="5">
        <f t="shared" si="108"/>
        <v>20</v>
      </c>
      <c r="T118">
        <f t="shared" si="154"/>
        <v>9.3309547548673226</v>
      </c>
      <c r="U118"/>
      <c r="V118">
        <f t="shared" si="155"/>
        <v>0.33155851716726686</v>
      </c>
      <c r="W118">
        <f t="shared" si="111"/>
        <v>39.787022060072026</v>
      </c>
      <c r="X118">
        <f t="shared" si="156"/>
        <v>2120.0807129283771</v>
      </c>
      <c r="Y118"/>
      <c r="Z118">
        <f t="shared" si="157"/>
        <v>104</v>
      </c>
      <c r="AA118">
        <f t="shared" si="158"/>
        <v>6240</v>
      </c>
    </row>
    <row r="119" spans="1:27" s="8" customFormat="1" x14ac:dyDescent="0.25">
      <c r="A119">
        <f t="shared" si="144"/>
        <v>6240</v>
      </c>
      <c r="B119" s="6">
        <f t="shared" si="113"/>
        <v>7.2222222222222215E-2</v>
      </c>
      <c r="C119" s="5"/>
      <c r="D119" s="5"/>
      <c r="E119" s="5" t="str">
        <f t="shared" si="145"/>
        <v>Re-Calc</v>
      </c>
      <c r="F119" s="4">
        <f t="shared" si="146"/>
        <v>0.10850388579731576</v>
      </c>
      <c r="G119">
        <f t="shared" si="147"/>
        <v>0.10871086541488319</v>
      </c>
      <c r="H119" s="4">
        <v>0.10829690617974835</v>
      </c>
      <c r="I119" s="5">
        <f t="shared" si="114"/>
        <v>0.35</v>
      </c>
      <c r="J119" s="5">
        <f t="shared" si="115"/>
        <v>0.15</v>
      </c>
      <c r="K119" s="5">
        <f t="shared" si="116"/>
        <v>0.15</v>
      </c>
      <c r="L119"/>
      <c r="M119">
        <f t="shared" si="148"/>
        <v>85.264431392030929</v>
      </c>
      <c r="N119">
        <f t="shared" si="149"/>
        <v>8.1632653061224509</v>
      </c>
      <c r="O119">
        <f t="shared" si="150"/>
        <v>44.444444444444443</v>
      </c>
      <c r="P119">
        <f t="shared" si="151"/>
        <v>44.444444444444443</v>
      </c>
      <c r="Q119">
        <f t="shared" si="152"/>
        <v>182.31658558704228</v>
      </c>
      <c r="R119">
        <f t="shared" si="153"/>
        <v>7.4060546187641768E-2</v>
      </c>
      <c r="S119" s="5">
        <f t="shared" si="108"/>
        <v>20</v>
      </c>
      <c r="T119">
        <f t="shared" si="154"/>
        <v>9.3534475887081232</v>
      </c>
      <c r="U119"/>
      <c r="V119">
        <f t="shared" si="155"/>
        <v>0.33120883145265978</v>
      </c>
      <c r="W119">
        <f t="shared" si="111"/>
        <v>39.745059774319174</v>
      </c>
      <c r="X119">
        <f t="shared" si="156"/>
        <v>2159.8257727026962</v>
      </c>
      <c r="Y119"/>
      <c r="Z119">
        <f t="shared" si="157"/>
        <v>106</v>
      </c>
      <c r="AA119">
        <f t="shared" si="158"/>
        <v>6360</v>
      </c>
    </row>
    <row r="120" spans="1:27" s="8" customFormat="1" x14ac:dyDescent="0.25">
      <c r="A120">
        <f t="shared" si="144"/>
        <v>6360</v>
      </c>
      <c r="B120" s="6">
        <f t="shared" si="113"/>
        <v>7.3611111111111113E-2</v>
      </c>
      <c r="C120" s="5"/>
      <c r="D120" s="5"/>
      <c r="E120" s="5" t="str">
        <f t="shared" si="145"/>
        <v>Re-Calc</v>
      </c>
      <c r="F120" s="4">
        <f t="shared" si="146"/>
        <v>0.10827495852916955</v>
      </c>
      <c r="G120">
        <f t="shared" si="147"/>
        <v>0.1084970515855191</v>
      </c>
      <c r="H120" s="4">
        <v>0.10805286547281998</v>
      </c>
      <c r="I120" s="5">
        <f t="shared" si="114"/>
        <v>0.35</v>
      </c>
      <c r="J120" s="5">
        <f t="shared" si="115"/>
        <v>0.15</v>
      </c>
      <c r="K120" s="5">
        <f t="shared" si="116"/>
        <v>0.15</v>
      </c>
      <c r="L120"/>
      <c r="M120">
        <f t="shared" si="148"/>
        <v>85.650010983380554</v>
      </c>
      <c r="N120">
        <f t="shared" si="149"/>
        <v>8.1632653061224509</v>
      </c>
      <c r="O120">
        <f t="shared" si="150"/>
        <v>44.444444444444443</v>
      </c>
      <c r="P120">
        <f t="shared" si="151"/>
        <v>44.444444444444443</v>
      </c>
      <c r="Q120">
        <f t="shared" si="152"/>
        <v>182.70216517839188</v>
      </c>
      <c r="R120">
        <f t="shared" si="153"/>
        <v>7.398235522179207E-2</v>
      </c>
      <c r="S120" s="5">
        <f t="shared" si="108"/>
        <v>20</v>
      </c>
      <c r="T120">
        <f t="shared" si="154"/>
        <v>9.3759163608982075</v>
      </c>
      <c r="U120"/>
      <c r="V120">
        <f t="shared" si="155"/>
        <v>0.33085915082292722</v>
      </c>
      <c r="W120">
        <f t="shared" si="111"/>
        <v>39.703098098751269</v>
      </c>
      <c r="X120">
        <f t="shared" si="156"/>
        <v>2199.5288708014473</v>
      </c>
      <c r="Y120"/>
      <c r="Z120">
        <f t="shared" si="157"/>
        <v>108</v>
      </c>
      <c r="AA120">
        <f t="shared" si="158"/>
        <v>6480</v>
      </c>
    </row>
    <row r="121" spans="1:27" s="8" customFormat="1" x14ac:dyDescent="0.25">
      <c r="A121">
        <f t="shared" si="144"/>
        <v>6480</v>
      </c>
      <c r="B121" s="6">
        <f t="shared" si="113"/>
        <v>7.4999999999999997E-2</v>
      </c>
      <c r="C121" s="5"/>
      <c r="D121" s="5"/>
      <c r="E121" s="5" t="str">
        <f t="shared" si="145"/>
        <v>Re-Calc</v>
      </c>
      <c r="F121" s="4">
        <f t="shared" si="146"/>
        <v>0.10804679488870507</v>
      </c>
      <c r="G121">
        <f t="shared" si="147"/>
        <v>0.10828388359281736</v>
      </c>
      <c r="H121" s="4">
        <v>0.10780970618459278</v>
      </c>
      <c r="I121" s="5">
        <f t="shared" si="114"/>
        <v>0.35</v>
      </c>
      <c r="J121" s="5">
        <f t="shared" si="115"/>
        <v>0.15</v>
      </c>
      <c r="K121" s="5">
        <f t="shared" si="116"/>
        <v>0.15</v>
      </c>
      <c r="L121"/>
      <c r="M121">
        <f t="shared" si="148"/>
        <v>86.036805143330184</v>
      </c>
      <c r="N121">
        <f t="shared" si="149"/>
        <v>8.1632653061224509</v>
      </c>
      <c r="O121">
        <f t="shared" si="150"/>
        <v>44.444444444444443</v>
      </c>
      <c r="P121">
        <f t="shared" si="151"/>
        <v>44.444444444444443</v>
      </c>
      <c r="Q121">
        <f t="shared" si="152"/>
        <v>183.08895933834154</v>
      </c>
      <c r="R121">
        <f t="shared" si="153"/>
        <v>7.3904166256834894E-2</v>
      </c>
      <c r="S121" s="5">
        <f t="shared" si="108"/>
        <v>20</v>
      </c>
      <c r="T121">
        <f t="shared" si="154"/>
        <v>9.3983608246237722</v>
      </c>
      <c r="U121"/>
      <c r="V121">
        <f t="shared" si="155"/>
        <v>0.33050947914145801</v>
      </c>
      <c r="W121">
        <f t="shared" si="111"/>
        <v>39.661137496974959</v>
      </c>
      <c r="X121">
        <f t="shared" si="156"/>
        <v>2239.1900082984221</v>
      </c>
      <c r="Y121"/>
      <c r="Z121">
        <f t="shared" si="157"/>
        <v>110</v>
      </c>
      <c r="AA121">
        <f t="shared" si="158"/>
        <v>6600</v>
      </c>
    </row>
    <row r="122" spans="1:27" s="8" customFormat="1" x14ac:dyDescent="0.25">
      <c r="A122">
        <f t="shared" si="144"/>
        <v>6600</v>
      </c>
      <c r="B122" s="6">
        <f t="shared" si="113"/>
        <v>7.6388888888888881E-2</v>
      </c>
      <c r="C122" s="5"/>
      <c r="D122" s="5"/>
      <c r="E122" s="5" t="str">
        <f t="shared" si="145"/>
        <v>Re-Calc</v>
      </c>
      <c r="F122" s="4">
        <f t="shared" si="146"/>
        <v>0.10781939200341112</v>
      </c>
      <c r="G122">
        <f t="shared" si="147"/>
        <v>0.10807135927348638</v>
      </c>
      <c r="H122" s="4">
        <v>0.10756742473333586</v>
      </c>
      <c r="I122" s="5">
        <f t="shared" si="114"/>
        <v>0.35</v>
      </c>
      <c r="J122" s="5">
        <f t="shared" si="115"/>
        <v>0.15</v>
      </c>
      <c r="K122" s="5">
        <f t="shared" si="116"/>
        <v>0.15</v>
      </c>
      <c r="L122"/>
      <c r="M122">
        <f t="shared" si="148"/>
        <v>86.424814756998458</v>
      </c>
      <c r="N122">
        <f t="shared" si="149"/>
        <v>8.1632653061224509</v>
      </c>
      <c r="O122">
        <f t="shared" si="150"/>
        <v>44.444444444444443</v>
      </c>
      <c r="P122">
        <f t="shared" si="151"/>
        <v>44.444444444444443</v>
      </c>
      <c r="Q122">
        <f t="shared" si="152"/>
        <v>183.4769689520098</v>
      </c>
      <c r="R122">
        <f t="shared" si="153"/>
        <v>7.3825980139874001E-2</v>
      </c>
      <c r="S122" s="5">
        <f t="shared" si="108"/>
        <v>20</v>
      </c>
      <c r="T122">
        <f t="shared" si="154"/>
        <v>9.4207807389279168</v>
      </c>
      <c r="U122"/>
      <c r="V122">
        <f t="shared" si="155"/>
        <v>0.33015982019661544</v>
      </c>
      <c r="W122">
        <f t="shared" si="111"/>
        <v>39.619178423593851</v>
      </c>
      <c r="X122">
        <f t="shared" si="156"/>
        <v>2278.809186722016</v>
      </c>
      <c r="Y122"/>
      <c r="Z122">
        <f t="shared" si="157"/>
        <v>112</v>
      </c>
      <c r="AA122">
        <f t="shared" si="158"/>
        <v>6720</v>
      </c>
    </row>
    <row r="123" spans="1:27" s="8" customFormat="1" x14ac:dyDescent="0.25">
      <c r="A123">
        <f t="shared" si="144"/>
        <v>6720</v>
      </c>
      <c r="B123" s="6">
        <f t="shared" si="113"/>
        <v>7.7777777777777779E-2</v>
      </c>
      <c r="C123" s="5"/>
      <c r="D123" s="5"/>
      <c r="E123" s="5" t="str">
        <f t="shared" si="145"/>
        <v>Re-Calc</v>
      </c>
      <c r="F123" s="4">
        <f t="shared" si="146"/>
        <v>0.10759274699474494</v>
      </c>
      <c r="G123">
        <f t="shared" si="147"/>
        <v>0.1078594764701519</v>
      </c>
      <c r="H123" s="4">
        <v>0.10732601751933799</v>
      </c>
      <c r="I123" s="5">
        <f t="shared" si="114"/>
        <v>0.35</v>
      </c>
      <c r="J123" s="5">
        <f t="shared" si="115"/>
        <v>0.15</v>
      </c>
      <c r="K123" s="5">
        <f t="shared" si="116"/>
        <v>0.15</v>
      </c>
      <c r="L123"/>
      <c r="M123">
        <f t="shared" si="148"/>
        <v>86.814040749640171</v>
      </c>
      <c r="N123">
        <f t="shared" si="149"/>
        <v>8.1632653061224509</v>
      </c>
      <c r="O123">
        <f t="shared" si="150"/>
        <v>44.444444444444443</v>
      </c>
      <c r="P123">
        <f t="shared" si="151"/>
        <v>44.444444444444443</v>
      </c>
      <c r="Q123">
        <f t="shared" si="152"/>
        <v>183.86619494465148</v>
      </c>
      <c r="R123">
        <f t="shared" si="153"/>
        <v>7.3747797704570461E-2</v>
      </c>
      <c r="S123" s="5">
        <f t="shared" si="108"/>
        <v>20</v>
      </c>
      <c r="T123">
        <f t="shared" si="154"/>
        <v>9.4431758677307087</v>
      </c>
      <c r="U123"/>
      <c r="V123">
        <f t="shared" si="155"/>
        <v>0.329810177716645</v>
      </c>
      <c r="W123">
        <f t="shared" si="111"/>
        <v>39.5772213259974</v>
      </c>
      <c r="X123">
        <f t="shared" si="156"/>
        <v>2318.3864080480134</v>
      </c>
      <c r="Y123"/>
      <c r="Z123">
        <f t="shared" si="157"/>
        <v>114</v>
      </c>
      <c r="AA123">
        <f t="shared" si="158"/>
        <v>6840</v>
      </c>
    </row>
    <row r="124" spans="1:27" s="8" customFormat="1" x14ac:dyDescent="0.25">
      <c r="A124">
        <f t="shared" si="144"/>
        <v>6840</v>
      </c>
      <c r="B124" s="6">
        <f t="shared" si="113"/>
        <v>7.9166666666666663E-2</v>
      </c>
      <c r="C124" s="5"/>
      <c r="D124" s="5"/>
      <c r="E124" s="5" t="str">
        <f t="shared" si="145"/>
        <v>Re-Calc</v>
      </c>
      <c r="F124" s="4">
        <f t="shared" si="146"/>
        <v>0.10736685698199704</v>
      </c>
      <c r="G124">
        <f t="shared" si="147"/>
        <v>0.10764823303137783</v>
      </c>
      <c r="H124" s="4">
        <v>0.10708548093261624</v>
      </c>
      <c r="I124" s="5">
        <f t="shared" si="114"/>
        <v>0.35</v>
      </c>
      <c r="J124" s="5">
        <f t="shared" si="115"/>
        <v>0.15</v>
      </c>
      <c r="K124" s="5">
        <f t="shared" si="116"/>
        <v>0.15</v>
      </c>
      <c r="L124"/>
      <c r="M124">
        <f t="shared" si="148"/>
        <v>87.204484075772385</v>
      </c>
      <c r="N124">
        <f t="shared" si="149"/>
        <v>8.1632653061224509</v>
      </c>
      <c r="O124">
        <f t="shared" si="150"/>
        <v>44.444444444444443</v>
      </c>
      <c r="P124">
        <f t="shared" si="151"/>
        <v>44.444444444444443</v>
      </c>
      <c r="Q124">
        <f t="shared" si="152"/>
        <v>184.25663827078372</v>
      </c>
      <c r="R124">
        <f t="shared" si="153"/>
        <v>7.3669619773450837E-2</v>
      </c>
      <c r="S124" s="5">
        <f t="shared" si="108"/>
        <v>20</v>
      </c>
      <c r="T124">
        <f t="shared" si="154"/>
        <v>9.4655459791485619</v>
      </c>
      <c r="U124"/>
      <c r="V124">
        <f t="shared" si="155"/>
        <v>0.32946055537999747</v>
      </c>
      <c r="W124">
        <f t="shared" si="111"/>
        <v>39.535266645599698</v>
      </c>
      <c r="X124">
        <f t="shared" si="156"/>
        <v>2357.9216746936131</v>
      </c>
      <c r="Y124"/>
      <c r="Z124">
        <f t="shared" si="157"/>
        <v>116</v>
      </c>
      <c r="AA124">
        <f t="shared" si="158"/>
        <v>6960</v>
      </c>
    </row>
    <row r="125" spans="1:27" s="8" customFormat="1" x14ac:dyDescent="0.25">
      <c r="A125">
        <f t="shared" si="144"/>
        <v>6960</v>
      </c>
      <c r="B125" s="6">
        <f t="shared" si="113"/>
        <v>8.0555555555555547E-2</v>
      </c>
      <c r="C125" s="5"/>
      <c r="D125" s="5"/>
      <c r="E125" s="5" t="str">
        <f t="shared" si="145"/>
        <v>Re-Calc</v>
      </c>
      <c r="F125" s="4">
        <f t="shared" si="146"/>
        <v>0.10714171908504702</v>
      </c>
      <c r="G125">
        <f t="shared" si="147"/>
        <v>0.10743762681168194</v>
      </c>
      <c r="H125" s="4">
        <v>0.10684581135841212</v>
      </c>
      <c r="I125" s="5">
        <f t="shared" si="114"/>
        <v>0.35</v>
      </c>
      <c r="J125" s="5">
        <f t="shared" si="115"/>
        <v>0.15</v>
      </c>
      <c r="K125" s="5">
        <f t="shared" si="116"/>
        <v>0.15</v>
      </c>
      <c r="L125"/>
      <c r="M125">
        <f t="shared" si="148"/>
        <v>87.596145711446297</v>
      </c>
      <c r="N125">
        <f t="shared" si="149"/>
        <v>8.1632653061224509</v>
      </c>
      <c r="O125">
        <f t="shared" si="150"/>
        <v>44.444444444444443</v>
      </c>
      <c r="P125">
        <f t="shared" si="151"/>
        <v>44.444444444444443</v>
      </c>
      <c r="Q125">
        <f t="shared" si="152"/>
        <v>184.64829990645765</v>
      </c>
      <c r="R125">
        <f t="shared" si="153"/>
        <v>7.3591447159546561E-2</v>
      </c>
      <c r="S125" s="5">
        <f t="shared" si="108"/>
        <v>20</v>
      </c>
      <c r="T125">
        <f t="shared" si="154"/>
        <v>9.4878908450088382</v>
      </c>
      <c r="U125"/>
      <c r="V125">
        <f t="shared" si="155"/>
        <v>0.32911095682265984</v>
      </c>
      <c r="W125">
        <f t="shared" si="111"/>
        <v>39.493314818719178</v>
      </c>
      <c r="X125">
        <f t="shared" si="156"/>
        <v>2397.4149895123323</v>
      </c>
      <c r="Y125"/>
      <c r="Z125">
        <f t="shared" si="157"/>
        <v>118</v>
      </c>
      <c r="AA125">
        <f t="shared" si="158"/>
        <v>7080</v>
      </c>
    </row>
    <row r="126" spans="1:27" s="8" customFormat="1" x14ac:dyDescent="0.25">
      <c r="A126">
        <f t="shared" si="144"/>
        <v>7080</v>
      </c>
      <c r="B126" s="6">
        <f t="shared" si="113"/>
        <v>8.1944444444444445E-2</v>
      </c>
      <c r="C126" s="5"/>
      <c r="D126" s="5"/>
      <c r="E126" s="5" t="str">
        <f t="shared" si="145"/>
        <v>Re-Calc</v>
      </c>
      <c r="F126" s="4">
        <f t="shared" si="146"/>
        <v>0.1069173304263744</v>
      </c>
      <c r="G126">
        <f t="shared" si="147"/>
        <v>0.10722765567154775</v>
      </c>
      <c r="H126" s="4">
        <v>0.10660700518120104</v>
      </c>
      <c r="I126" s="5">
        <f t="shared" si="114"/>
        <v>0.35</v>
      </c>
      <c r="J126" s="5">
        <f t="shared" si="115"/>
        <v>0.15</v>
      </c>
      <c r="K126" s="5">
        <f t="shared" si="116"/>
        <v>0.15</v>
      </c>
      <c r="L126"/>
      <c r="M126">
        <f t="shared" si="148"/>
        <v>87.989026648627927</v>
      </c>
      <c r="N126">
        <f t="shared" si="149"/>
        <v>8.1632653061224509</v>
      </c>
      <c r="O126">
        <f t="shared" si="150"/>
        <v>44.444444444444443</v>
      </c>
      <c r="P126">
        <f t="shared" si="151"/>
        <v>44.444444444444443</v>
      </c>
      <c r="Q126">
        <f t="shared" si="152"/>
        <v>185.04118084363924</v>
      </c>
      <c r="R126">
        <f t="shared" si="153"/>
        <v>7.3513280667584682E-2</v>
      </c>
      <c r="S126" s="5">
        <f t="shared" si="108"/>
        <v>20</v>
      </c>
      <c r="T126">
        <f t="shared" si="154"/>
        <v>9.5102102404955069</v>
      </c>
      <c r="U126"/>
      <c r="V126">
        <f t="shared" si="155"/>
        <v>0.32876138564348095</v>
      </c>
      <c r="W126">
        <f t="shared" si="111"/>
        <v>39.451366277217716</v>
      </c>
      <c r="X126">
        <f t="shared" si="156"/>
        <v>2436.8663557895502</v>
      </c>
      <c r="Y126"/>
      <c r="Z126">
        <f t="shared" si="157"/>
        <v>120</v>
      </c>
      <c r="AA126">
        <f t="shared" si="158"/>
        <v>7200</v>
      </c>
    </row>
    <row r="127" spans="1:27" s="8" customFormat="1" x14ac:dyDescent="0.25">
      <c r="A127">
        <f t="shared" ref="A127" si="159">A126+120</f>
        <v>7200</v>
      </c>
      <c r="B127" s="6">
        <f t="shared" si="113"/>
        <v>8.3333333333333329E-2</v>
      </c>
      <c r="C127" s="5"/>
      <c r="D127" s="5"/>
      <c r="E127" s="5"/>
      <c r="F127" s="5"/>
      <c r="G127" s="5"/>
      <c r="H127" s="5"/>
      <c r="I127" s="5"/>
      <c r="J127" s="5"/>
      <c r="K127" s="5"/>
      <c r="L127"/>
      <c r="M127"/>
      <c r="N127"/>
      <c r="O127"/>
      <c r="P127"/>
      <c r="Q127"/>
      <c r="R127"/>
      <c r="S127" s="5"/>
      <c r="T127"/>
      <c r="U127"/>
      <c r="V127"/>
      <c r="W127"/>
      <c r="X127"/>
      <c r="Y127"/>
      <c r="Z127"/>
      <c r="AA127"/>
    </row>
    <row r="128" spans="1:27" s="8" customFormat="1" x14ac:dyDescent="0.25">
      <c r="A128"/>
      <c r="B128" s="6"/>
      <c r="C128" s="5"/>
      <c r="D128" s="5"/>
      <c r="E128" s="5"/>
      <c r="F128" s="5"/>
      <c r="G128" s="5"/>
      <c r="H128" s="5"/>
      <c r="I128" s="5"/>
      <c r="J128" s="5"/>
      <c r="K128" s="5"/>
      <c r="L128"/>
      <c r="M128"/>
      <c r="N128"/>
      <c r="O128"/>
      <c r="P128"/>
      <c r="Q128"/>
      <c r="R128"/>
      <c r="S128" s="5"/>
      <c r="T128"/>
      <c r="U128"/>
      <c r="V128"/>
      <c r="W128"/>
      <c r="X128"/>
      <c r="Y128"/>
      <c r="Z128"/>
      <c r="AA128"/>
    </row>
    <row r="130" spans="1:41" x14ac:dyDescent="0.25">
      <c r="B130" s="5"/>
      <c r="C130" s="5"/>
      <c r="D130" s="5"/>
      <c r="E130" s="5"/>
      <c r="G130">
        <v>3000</v>
      </c>
    </row>
    <row r="131" spans="1:41" x14ac:dyDescent="0.25">
      <c r="B131" s="5"/>
      <c r="C131" s="5"/>
      <c r="D131" s="5"/>
      <c r="E131" s="5"/>
      <c r="F131" t="s">
        <v>58</v>
      </c>
      <c r="G131">
        <v>1.8</v>
      </c>
      <c r="H131" s="5" t="s">
        <v>34</v>
      </c>
      <c r="I131" s="5" t="s">
        <v>56</v>
      </c>
      <c r="J131" s="5" t="s">
        <v>54</v>
      </c>
      <c r="K131" s="5" t="s">
        <v>35</v>
      </c>
      <c r="M131" t="s">
        <v>36</v>
      </c>
      <c r="N131" t="s">
        <v>55</v>
      </c>
      <c r="O131" t="s">
        <v>53</v>
      </c>
      <c r="P131" t="s">
        <v>60</v>
      </c>
      <c r="Q131" t="s">
        <v>37</v>
      </c>
      <c r="R131" t="s">
        <v>38</v>
      </c>
      <c r="S131" t="s">
        <v>39</v>
      </c>
      <c r="T131" t="s">
        <v>40</v>
      </c>
      <c r="V131" t="s">
        <v>3</v>
      </c>
      <c r="W131" t="s">
        <v>11</v>
      </c>
    </row>
    <row r="132" spans="1:41" x14ac:dyDescent="0.25">
      <c r="C132" s="5"/>
      <c r="D132" s="5"/>
      <c r="E132" s="5"/>
      <c r="F132" s="5" t="s">
        <v>59</v>
      </c>
      <c r="G132" s="4">
        <v>0.55000000000000004</v>
      </c>
      <c r="H132" s="5"/>
      <c r="I132" s="5"/>
      <c r="J132" s="5"/>
      <c r="K132" s="5"/>
      <c r="S132" s="4">
        <v>20</v>
      </c>
      <c r="X132">
        <v>0</v>
      </c>
      <c r="Z132">
        <v>0</v>
      </c>
      <c r="AB132">
        <v>0.91</v>
      </c>
      <c r="AC132" s="4">
        <v>1.3</v>
      </c>
      <c r="AD132">
        <f t="shared" ref="AD132:AD138" si="160">AC132*(A134-A133)</f>
        <v>156</v>
      </c>
      <c r="AE132">
        <f>AD132</f>
        <v>156</v>
      </c>
      <c r="AG132" s="4"/>
    </row>
    <row r="133" spans="1:41" x14ac:dyDescent="0.25">
      <c r="A133">
        <v>0</v>
      </c>
      <c r="B133" s="6">
        <f>A133/24/60/60</f>
        <v>0</v>
      </c>
      <c r="C133" s="5"/>
      <c r="D133" s="5"/>
      <c r="E133" s="5" t="str">
        <f t="shared" ref="E133:E171" si="161">IF(ABS(G133-H133)/H133&gt;0.001,"Re-Calc","")</f>
        <v/>
      </c>
      <c r="F133" s="4">
        <f>(G133+H133)/2</f>
        <v>0.10855679657069595</v>
      </c>
      <c r="G133">
        <f t="shared" ref="G133:G171" si="162">(363/G$130)/(EXP((G$132*X133)/(363/G$131)))</f>
        <v>0.10855679654536755</v>
      </c>
      <c r="H133" s="4">
        <v>0.10855679659602435</v>
      </c>
      <c r="I133" s="4">
        <v>0.35</v>
      </c>
      <c r="J133" s="4">
        <v>0.15</v>
      </c>
      <c r="K133" s="4">
        <v>0.15</v>
      </c>
      <c r="M133">
        <f t="shared" ref="M133:M171" si="163">IF(M$132="x",0,1/H133^2)</f>
        <v>84.856665431829299</v>
      </c>
      <c r="N133">
        <f t="shared" ref="N133:P133" si="164">IF(N$132="x",0,1/I133^2)</f>
        <v>8.1632653061224509</v>
      </c>
      <c r="O133">
        <f t="shared" si="164"/>
        <v>44.444444444444443</v>
      </c>
      <c r="P133">
        <f t="shared" si="164"/>
        <v>44.444444444444443</v>
      </c>
      <c r="Q133">
        <f>M133+P133+O133+N133</f>
        <v>181.90881962684065</v>
      </c>
      <c r="R133">
        <f>1/SQRT(Q133)</f>
        <v>7.4143506609904847E-2</v>
      </c>
      <c r="S133" s="5">
        <f>S132</f>
        <v>20</v>
      </c>
      <c r="T133">
        <f>M133*V133^2</f>
        <v>9.3295823265634255</v>
      </c>
      <c r="V133">
        <f>R133*SQRT(S133)</f>
        <v>0.33157984173990446</v>
      </c>
      <c r="W133">
        <f>V133*(A134-A133)</f>
        <v>39.789581008788538</v>
      </c>
      <c r="X133">
        <f>W133</f>
        <v>39.789581008788538</v>
      </c>
      <c r="Z133">
        <f>A134/60</f>
        <v>2</v>
      </c>
      <c r="AA133">
        <f>A134</f>
        <v>120</v>
      </c>
      <c r="AC133">
        <f>AC132</f>
        <v>1.3</v>
      </c>
      <c r="AD133">
        <f t="shared" si="160"/>
        <v>156</v>
      </c>
      <c r="AE133">
        <f>AE132+AD133</f>
        <v>312</v>
      </c>
    </row>
    <row r="134" spans="1:41" x14ac:dyDescent="0.25">
      <c r="A134">
        <f>A133+120</f>
        <v>120</v>
      </c>
      <c r="B134" s="6">
        <f>A134/24/60/60</f>
        <v>1.3888888888888887E-3</v>
      </c>
      <c r="C134" s="5"/>
      <c r="D134" s="5"/>
      <c r="E134" s="5" t="str">
        <f t="shared" si="161"/>
        <v/>
      </c>
      <c r="F134" s="4">
        <f t="shared" ref="F134:F171" si="165">(G134+H134)/2</f>
        <v>9.7917804242909939E-2</v>
      </c>
      <c r="G134">
        <f t="shared" si="162"/>
        <v>9.7917804229067804E-2</v>
      </c>
      <c r="H134" s="4">
        <v>9.7917804256752061E-2</v>
      </c>
      <c r="I134" s="5">
        <f>I133</f>
        <v>0.35</v>
      </c>
      <c r="J134" s="5">
        <f>J133</f>
        <v>0.15</v>
      </c>
      <c r="K134" s="5">
        <f>K133</f>
        <v>0.15</v>
      </c>
      <c r="M134">
        <f t="shared" si="163"/>
        <v>104.29816502758914</v>
      </c>
      <c r="N134">
        <f t="shared" ref="N134:N171" si="166">IF(N$132="x",0,1/I134^2)</f>
        <v>8.1632653061224509</v>
      </c>
      <c r="O134">
        <f t="shared" ref="O134:O171" si="167">IF(O$132="x",0,1/J134^2)</f>
        <v>44.444444444444443</v>
      </c>
      <c r="P134">
        <f t="shared" ref="P134:P171" si="168">IF(P$132="x",0,1/K134^2)</f>
        <v>44.444444444444443</v>
      </c>
      <c r="Q134">
        <f t="shared" ref="Q134:Q171" si="169">M134+P134+O134+N134</f>
        <v>201.35031922260046</v>
      </c>
      <c r="R134">
        <f t="shared" ref="R134:R171" si="170">1/SQRT(Q134)</f>
        <v>7.047317511776896E-2</v>
      </c>
      <c r="S134" s="5">
        <f t="shared" ref="S134:S192" si="171">S133</f>
        <v>20</v>
      </c>
      <c r="T134">
        <f t="shared" ref="T134:T171" si="172">M134*V134^2</f>
        <v>10.359870839070638</v>
      </c>
      <c r="V134">
        <f t="shared" ref="V134:V171" si="173">R134*SQRT(S134)</f>
        <v>0.31516562030715628</v>
      </c>
      <c r="W134">
        <f t="shared" ref="W134:W192" si="174">V134*(A135-A134)</f>
        <v>37.819874436858754</v>
      </c>
      <c r="X134">
        <f>X133+W134</f>
        <v>77.609455445647285</v>
      </c>
      <c r="Z134">
        <f>A135/60</f>
        <v>4</v>
      </c>
      <c r="AA134">
        <f>A135</f>
        <v>240</v>
      </c>
      <c r="AC134">
        <f t="shared" ref="AC134:AC140" si="175">AC133</f>
        <v>1.3</v>
      </c>
      <c r="AD134">
        <f t="shared" si="160"/>
        <v>156</v>
      </c>
      <c r="AE134">
        <f t="shared" ref="AE134:AE138" si="176">AE133+AD134</f>
        <v>468</v>
      </c>
      <c r="AO134" s="4"/>
    </row>
    <row r="135" spans="1:41" x14ac:dyDescent="0.25">
      <c r="A135">
        <f t="shared" ref="A135:A140" si="177">A134+120</f>
        <v>240</v>
      </c>
      <c r="B135" s="6">
        <f t="shared" ref="B135:B193" si="178">A135/24/60/60</f>
        <v>2.7777777777777775E-3</v>
      </c>
      <c r="C135" s="5"/>
      <c r="D135" s="5"/>
      <c r="E135" s="5" t="str">
        <f t="shared" si="161"/>
        <v/>
      </c>
      <c r="F135" s="4">
        <f t="shared" si="165"/>
        <v>8.8793397223136478E-2</v>
      </c>
      <c r="G135">
        <f t="shared" si="162"/>
        <v>8.879339722871149E-2</v>
      </c>
      <c r="H135" s="4">
        <v>8.8793397217561479E-2</v>
      </c>
      <c r="I135" s="5">
        <f t="shared" ref="I135:I192" si="179">I134</f>
        <v>0.35</v>
      </c>
      <c r="J135" s="5">
        <f t="shared" ref="J135:J192" si="180">J134</f>
        <v>0.15</v>
      </c>
      <c r="K135" s="5">
        <f t="shared" ref="K135:K192" si="181">K134</f>
        <v>0.15</v>
      </c>
      <c r="M135">
        <f t="shared" si="163"/>
        <v>126.8348662730449</v>
      </c>
      <c r="N135">
        <f t="shared" si="166"/>
        <v>8.1632653061224509</v>
      </c>
      <c r="O135">
        <f t="shared" si="167"/>
        <v>44.444444444444443</v>
      </c>
      <c r="P135">
        <f t="shared" si="168"/>
        <v>44.444444444444443</v>
      </c>
      <c r="Q135">
        <f t="shared" si="169"/>
        <v>223.88702046805625</v>
      </c>
      <c r="R135">
        <f t="shared" si="170"/>
        <v>6.6832166771071996E-2</v>
      </c>
      <c r="S135" s="5">
        <f t="shared" si="171"/>
        <v>20</v>
      </c>
      <c r="T135">
        <f t="shared" si="172"/>
        <v>11.330256305871153</v>
      </c>
      <c r="V135">
        <f t="shared" si="173"/>
        <v>0.29888253596743924</v>
      </c>
      <c r="W135">
        <f t="shared" si="174"/>
        <v>35.86590431609271</v>
      </c>
      <c r="X135">
        <f t="shared" ref="X135:X171" si="182">X134+W135</f>
        <v>113.47535976173999</v>
      </c>
      <c r="Z135">
        <f t="shared" ref="Z135:Z171" si="183">A136/60</f>
        <v>6</v>
      </c>
      <c r="AA135">
        <f t="shared" ref="AA135:AA171" si="184">A136</f>
        <v>360</v>
      </c>
      <c r="AC135">
        <f t="shared" si="175"/>
        <v>1.3</v>
      </c>
      <c r="AD135">
        <f t="shared" si="160"/>
        <v>156</v>
      </c>
      <c r="AE135">
        <f t="shared" si="176"/>
        <v>624</v>
      </c>
    </row>
    <row r="136" spans="1:41" x14ac:dyDescent="0.25">
      <c r="A136">
        <f t="shared" si="177"/>
        <v>360</v>
      </c>
      <c r="B136" s="6">
        <f t="shared" si="178"/>
        <v>4.1666666666666666E-3</v>
      </c>
      <c r="C136" s="5"/>
      <c r="D136" s="5"/>
      <c r="E136" s="5" t="str">
        <f t="shared" si="161"/>
        <v/>
      </c>
      <c r="F136" s="4">
        <f t="shared" si="165"/>
        <v>8.0938524850111909E-2</v>
      </c>
      <c r="G136">
        <f t="shared" si="162"/>
        <v>8.0938524869700601E-2</v>
      </c>
      <c r="H136" s="4">
        <v>8.0938524830523204E-2</v>
      </c>
      <c r="I136" s="5">
        <f t="shared" si="179"/>
        <v>0.35</v>
      </c>
      <c r="J136" s="5">
        <f t="shared" si="180"/>
        <v>0.15</v>
      </c>
      <c r="K136" s="5">
        <f t="shared" si="181"/>
        <v>0.15</v>
      </c>
      <c r="M136">
        <f t="shared" si="163"/>
        <v>152.64740667537598</v>
      </c>
      <c r="N136">
        <f t="shared" si="166"/>
        <v>8.1632653061224509</v>
      </c>
      <c r="O136">
        <f t="shared" si="167"/>
        <v>44.444444444444443</v>
      </c>
      <c r="P136">
        <f t="shared" si="168"/>
        <v>44.444444444444443</v>
      </c>
      <c r="Q136">
        <f t="shared" si="169"/>
        <v>249.69956087038733</v>
      </c>
      <c r="R136">
        <f t="shared" si="170"/>
        <v>6.3283590368273759E-2</v>
      </c>
      <c r="S136" s="5">
        <f t="shared" si="171"/>
        <v>20</v>
      </c>
      <c r="T136">
        <f t="shared" si="172"/>
        <v>12.226485793029596</v>
      </c>
      <c r="V136">
        <f t="shared" si="173"/>
        <v>0.28301281984742216</v>
      </c>
      <c r="W136">
        <f t="shared" si="174"/>
        <v>33.961538381690659</v>
      </c>
      <c r="X136">
        <f t="shared" si="182"/>
        <v>147.43689814343065</v>
      </c>
      <c r="Z136">
        <f t="shared" si="183"/>
        <v>8</v>
      </c>
      <c r="AA136">
        <f t="shared" si="184"/>
        <v>480</v>
      </c>
      <c r="AC136">
        <f t="shared" si="175"/>
        <v>1.3</v>
      </c>
      <c r="AD136">
        <f t="shared" si="160"/>
        <v>156</v>
      </c>
      <c r="AE136">
        <f t="shared" si="176"/>
        <v>780</v>
      </c>
    </row>
    <row r="137" spans="1:41" x14ac:dyDescent="0.25">
      <c r="A137">
        <f t="shared" si="177"/>
        <v>480</v>
      </c>
      <c r="B137" s="6">
        <f t="shared" si="178"/>
        <v>5.5555555555555549E-3</v>
      </c>
      <c r="C137" s="5"/>
      <c r="D137" s="5"/>
      <c r="E137" s="5" t="str">
        <f t="shared" si="161"/>
        <v/>
      </c>
      <c r="F137" s="4">
        <f t="shared" si="165"/>
        <v>7.4147530016931959E-2</v>
      </c>
      <c r="G137">
        <f t="shared" si="162"/>
        <v>7.4147530041483306E-2</v>
      </c>
      <c r="H137" s="4">
        <v>7.4147529992380612E-2</v>
      </c>
      <c r="I137" s="5">
        <f t="shared" si="179"/>
        <v>0.35</v>
      </c>
      <c r="J137" s="5">
        <f t="shared" si="180"/>
        <v>0.15</v>
      </c>
      <c r="K137" s="5">
        <f t="shared" si="181"/>
        <v>0.15</v>
      </c>
      <c r="M137">
        <f t="shared" si="163"/>
        <v>181.88907874267824</v>
      </c>
      <c r="N137">
        <f t="shared" si="166"/>
        <v>8.1632653061224509</v>
      </c>
      <c r="O137">
        <f t="shared" si="167"/>
        <v>44.444444444444443</v>
      </c>
      <c r="P137">
        <f t="shared" si="168"/>
        <v>44.444444444444443</v>
      </c>
      <c r="Q137">
        <f t="shared" si="169"/>
        <v>278.94123293768962</v>
      </c>
      <c r="R137">
        <f t="shared" si="170"/>
        <v>5.9874740187948285E-2</v>
      </c>
      <c r="S137" s="5">
        <f t="shared" si="171"/>
        <v>20</v>
      </c>
      <c r="T137">
        <f t="shared" si="172"/>
        <v>13.041390605978211</v>
      </c>
      <c r="V137">
        <f t="shared" si="173"/>
        <v>0.26776797839078181</v>
      </c>
      <c r="W137">
        <f t="shared" si="174"/>
        <v>32.132157406893818</v>
      </c>
      <c r="X137">
        <f t="shared" si="182"/>
        <v>179.56905555032446</v>
      </c>
      <c r="Z137">
        <f t="shared" si="183"/>
        <v>10</v>
      </c>
      <c r="AA137">
        <f t="shared" si="184"/>
        <v>600</v>
      </c>
      <c r="AC137">
        <f t="shared" si="175"/>
        <v>1.3</v>
      </c>
      <c r="AD137">
        <f t="shared" si="160"/>
        <v>156</v>
      </c>
      <c r="AE137">
        <f t="shared" si="176"/>
        <v>936</v>
      </c>
    </row>
    <row r="138" spans="1:41" x14ac:dyDescent="0.25">
      <c r="A138">
        <f t="shared" si="177"/>
        <v>600</v>
      </c>
      <c r="B138" s="6">
        <f t="shared" si="178"/>
        <v>6.9444444444444449E-3</v>
      </c>
      <c r="C138" s="5"/>
      <c r="D138" s="5"/>
      <c r="E138" s="5" t="str">
        <f t="shared" si="161"/>
        <v/>
      </c>
      <c r="F138" s="4">
        <f t="shared" si="165"/>
        <v>6.8248931058900855E-2</v>
      </c>
      <c r="G138">
        <f t="shared" si="162"/>
        <v>6.8248931080603314E-2</v>
      </c>
      <c r="H138" s="4">
        <v>6.8248931037198396E-2</v>
      </c>
      <c r="I138" s="5">
        <f t="shared" si="179"/>
        <v>0.35</v>
      </c>
      <c r="J138" s="5">
        <f t="shared" si="180"/>
        <v>0.15</v>
      </c>
      <c r="K138" s="5">
        <f t="shared" si="181"/>
        <v>0.15</v>
      </c>
      <c r="M138">
        <f t="shared" si="163"/>
        <v>214.68825840211809</v>
      </c>
      <c r="N138">
        <f t="shared" si="166"/>
        <v>8.1632653061224509</v>
      </c>
      <c r="O138">
        <f t="shared" si="167"/>
        <v>44.444444444444443</v>
      </c>
      <c r="P138">
        <f t="shared" si="168"/>
        <v>44.444444444444443</v>
      </c>
      <c r="Q138">
        <f t="shared" si="169"/>
        <v>311.74041259712948</v>
      </c>
      <c r="R138">
        <f t="shared" si="170"/>
        <v>5.6637418084905806E-2</v>
      </c>
      <c r="S138" s="5">
        <f t="shared" si="171"/>
        <v>20</v>
      </c>
      <c r="T138">
        <f t="shared" si="172"/>
        <v>13.773527571451927</v>
      </c>
      <c r="V138">
        <f t="shared" si="173"/>
        <v>0.2532902338158507</v>
      </c>
      <c r="W138">
        <f t="shared" si="174"/>
        <v>30.394828057902082</v>
      </c>
      <c r="X138">
        <f t="shared" si="182"/>
        <v>209.96388360822655</v>
      </c>
      <c r="Z138">
        <f t="shared" si="183"/>
        <v>12</v>
      </c>
      <c r="AA138">
        <f t="shared" si="184"/>
        <v>720</v>
      </c>
      <c r="AC138">
        <f t="shared" si="175"/>
        <v>1.3</v>
      </c>
      <c r="AD138">
        <f t="shared" si="160"/>
        <v>156</v>
      </c>
      <c r="AE138">
        <f t="shared" si="176"/>
        <v>1092</v>
      </c>
    </row>
    <row r="139" spans="1:41" x14ac:dyDescent="0.25">
      <c r="A139">
        <f t="shared" si="177"/>
        <v>720</v>
      </c>
      <c r="B139" s="6">
        <f t="shared" si="178"/>
        <v>8.3333333333333332E-3</v>
      </c>
      <c r="C139" s="5"/>
      <c r="D139" s="5"/>
      <c r="E139" s="5" t="str">
        <f t="shared" si="161"/>
        <v/>
      </c>
      <c r="F139" s="4">
        <f t="shared" si="165"/>
        <v>6.310039875645955E-2</v>
      </c>
      <c r="G139">
        <f t="shared" si="162"/>
        <v>6.3100398770454966E-2</v>
      </c>
      <c r="H139" s="4">
        <v>6.3100398742464134E-2</v>
      </c>
      <c r="I139" s="5">
        <f t="shared" si="179"/>
        <v>0.35</v>
      </c>
      <c r="J139" s="5">
        <f t="shared" si="180"/>
        <v>0.15</v>
      </c>
      <c r="K139" s="5">
        <f t="shared" si="181"/>
        <v>0.15</v>
      </c>
      <c r="M139">
        <f t="shared" si="163"/>
        <v>251.15150948733589</v>
      </c>
      <c r="N139">
        <f t="shared" si="166"/>
        <v>8.1632653061224509</v>
      </c>
      <c r="O139">
        <f t="shared" si="167"/>
        <v>44.444444444444443</v>
      </c>
      <c r="P139">
        <f t="shared" si="168"/>
        <v>44.444444444444443</v>
      </c>
      <c r="Q139">
        <f t="shared" si="169"/>
        <v>348.20366368234727</v>
      </c>
      <c r="R139">
        <f t="shared" si="170"/>
        <v>5.358994753263388E-2</v>
      </c>
      <c r="S139" s="5">
        <f t="shared" si="171"/>
        <v>20</v>
      </c>
      <c r="T139">
        <f t="shared" si="172"/>
        <v>14.425552381117493</v>
      </c>
      <c r="V139">
        <f t="shared" si="173"/>
        <v>0.23966153118723299</v>
      </c>
      <c r="W139">
        <f t="shared" si="174"/>
        <v>28.759383742467961</v>
      </c>
      <c r="X139">
        <f t="shared" si="182"/>
        <v>238.72326735069453</v>
      </c>
      <c r="Z139">
        <f t="shared" si="183"/>
        <v>14</v>
      </c>
      <c r="AA139">
        <f t="shared" si="184"/>
        <v>840</v>
      </c>
      <c r="AC139">
        <f t="shared" si="175"/>
        <v>1.3</v>
      </c>
    </row>
    <row r="140" spans="1:41" x14ac:dyDescent="0.25">
      <c r="A140">
        <f t="shared" si="177"/>
        <v>840</v>
      </c>
      <c r="B140" s="6">
        <f t="shared" si="178"/>
        <v>9.7222222222222224E-3</v>
      </c>
      <c r="C140" s="5"/>
      <c r="D140" s="5"/>
      <c r="E140" s="5" t="str">
        <f t="shared" si="161"/>
        <v/>
      </c>
      <c r="F140" s="4">
        <f t="shared" si="165"/>
        <v>5.8584123573556968E-2</v>
      </c>
      <c r="G140">
        <f t="shared" si="162"/>
        <v>5.858412357793371E-2</v>
      </c>
      <c r="H140" s="4">
        <v>5.8584123569180233E-2</v>
      </c>
      <c r="I140" s="5">
        <f t="shared" si="179"/>
        <v>0.35</v>
      </c>
      <c r="J140" s="5">
        <f t="shared" si="180"/>
        <v>0.15</v>
      </c>
      <c r="K140" s="5">
        <f t="shared" si="181"/>
        <v>0.15</v>
      </c>
      <c r="M140">
        <f t="shared" si="163"/>
        <v>291.36684119618889</v>
      </c>
      <c r="N140">
        <f t="shared" si="166"/>
        <v>8.1632653061224509</v>
      </c>
      <c r="O140">
        <f t="shared" si="167"/>
        <v>44.444444444444443</v>
      </c>
      <c r="P140">
        <f t="shared" si="168"/>
        <v>44.444444444444443</v>
      </c>
      <c r="Q140">
        <f t="shared" si="169"/>
        <v>388.41899539120027</v>
      </c>
      <c r="R140">
        <f t="shared" si="170"/>
        <v>5.0739919009543111E-2</v>
      </c>
      <c r="S140" s="5">
        <f t="shared" si="171"/>
        <v>20</v>
      </c>
      <c r="T140">
        <f t="shared" si="172"/>
        <v>15.002708140096793</v>
      </c>
      <c r="V140">
        <f t="shared" si="173"/>
        <v>0.2269158161563444</v>
      </c>
      <c r="W140">
        <f t="shared" si="174"/>
        <v>27.229897938761329</v>
      </c>
      <c r="X140">
        <f t="shared" si="182"/>
        <v>265.95316528945585</v>
      </c>
      <c r="Z140">
        <f t="shared" si="183"/>
        <v>16</v>
      </c>
      <c r="AA140">
        <f t="shared" si="184"/>
        <v>960</v>
      </c>
      <c r="AC140">
        <f t="shared" si="175"/>
        <v>1.3</v>
      </c>
    </row>
    <row r="141" spans="1:41" x14ac:dyDescent="0.25">
      <c r="A141">
        <f t="shared" ref="A141:A174" si="185">A140+120</f>
        <v>960</v>
      </c>
      <c r="B141" s="6">
        <f t="shared" si="178"/>
        <v>1.111111111111111E-2</v>
      </c>
      <c r="C141" s="5"/>
      <c r="D141" s="5"/>
      <c r="E141" s="5" t="str">
        <f t="shared" si="161"/>
        <v/>
      </c>
      <c r="F141" s="4">
        <f t="shared" si="165"/>
        <v>5.4602694298110779E-2</v>
      </c>
      <c r="G141">
        <f t="shared" si="162"/>
        <v>5.4602694293182659E-2</v>
      </c>
      <c r="H141" s="4">
        <v>5.4602694303038893E-2</v>
      </c>
      <c r="I141" s="5">
        <f t="shared" si="179"/>
        <v>0.35</v>
      </c>
      <c r="J141" s="5">
        <f t="shared" si="180"/>
        <v>0.15</v>
      </c>
      <c r="K141" s="5">
        <f t="shared" si="181"/>
        <v>0.15</v>
      </c>
      <c r="M141">
        <f t="shared" si="163"/>
        <v>335.40679295497642</v>
      </c>
      <c r="N141">
        <f t="shared" si="166"/>
        <v>8.1632653061224509</v>
      </c>
      <c r="O141">
        <f t="shared" si="167"/>
        <v>44.444444444444443</v>
      </c>
      <c r="P141">
        <f t="shared" si="168"/>
        <v>44.444444444444443</v>
      </c>
      <c r="Q141">
        <f t="shared" si="169"/>
        <v>432.45894714998781</v>
      </c>
      <c r="R141">
        <f t="shared" si="170"/>
        <v>4.8086985943167695E-2</v>
      </c>
      <c r="S141" s="5">
        <f t="shared" si="171"/>
        <v>20</v>
      </c>
      <c r="T141">
        <f t="shared" si="172"/>
        <v>15.511613075201284</v>
      </c>
      <c r="V141">
        <f t="shared" si="173"/>
        <v>0.21505153880399963</v>
      </c>
      <c r="W141">
        <f t="shared" si="174"/>
        <v>25.806184656479957</v>
      </c>
      <c r="X141">
        <f t="shared" si="182"/>
        <v>291.75934994593581</v>
      </c>
      <c r="Z141">
        <f t="shared" si="183"/>
        <v>18</v>
      </c>
      <c r="AA141">
        <f t="shared" si="184"/>
        <v>1080</v>
      </c>
    </row>
    <row r="142" spans="1:41" x14ac:dyDescent="0.25">
      <c r="A142">
        <f t="shared" si="185"/>
        <v>1080</v>
      </c>
      <c r="B142" s="6">
        <f t="shared" si="178"/>
        <v>1.2500000000000001E-2</v>
      </c>
      <c r="C142" s="5"/>
      <c r="D142" s="5"/>
      <c r="E142" s="5" t="str">
        <f t="shared" si="161"/>
        <v/>
      </c>
      <c r="F142" s="4">
        <f t="shared" si="165"/>
        <v>5.1075535297566525E-2</v>
      </c>
      <c r="G142">
        <f t="shared" si="162"/>
        <v>5.1075535297286034E-2</v>
      </c>
      <c r="H142" s="4">
        <v>5.1075535297847016E-2</v>
      </c>
      <c r="I142" s="5">
        <f t="shared" si="179"/>
        <v>0.35</v>
      </c>
      <c r="J142" s="5">
        <f t="shared" si="180"/>
        <v>0.15</v>
      </c>
      <c r="K142" s="5">
        <f t="shared" si="181"/>
        <v>0.15</v>
      </c>
      <c r="M142">
        <f t="shared" si="163"/>
        <v>383.33118005273582</v>
      </c>
      <c r="N142">
        <f t="shared" si="166"/>
        <v>8.1632653061224509</v>
      </c>
      <c r="O142">
        <f t="shared" si="167"/>
        <v>44.444444444444443</v>
      </c>
      <c r="P142">
        <f t="shared" si="168"/>
        <v>44.444444444444443</v>
      </c>
      <c r="Q142">
        <f t="shared" si="169"/>
        <v>480.3833342477472</v>
      </c>
      <c r="R142">
        <f t="shared" si="170"/>
        <v>4.5625331602851447E-2</v>
      </c>
      <c r="S142" s="5">
        <f t="shared" si="171"/>
        <v>20</v>
      </c>
      <c r="T142">
        <f t="shared" si="172"/>
        <v>15.959387127907364</v>
      </c>
      <c r="V142">
        <f t="shared" si="173"/>
        <v>0.20404268591989055</v>
      </c>
      <c r="W142">
        <f t="shared" si="174"/>
        <v>24.485122310386867</v>
      </c>
      <c r="X142">
        <f t="shared" si="182"/>
        <v>316.24447225632269</v>
      </c>
      <c r="Z142">
        <f t="shared" si="183"/>
        <v>20</v>
      </c>
      <c r="AA142">
        <f t="shared" si="184"/>
        <v>1200</v>
      </c>
    </row>
    <row r="143" spans="1:41" x14ac:dyDescent="0.25">
      <c r="A143">
        <f t="shared" si="185"/>
        <v>1200</v>
      </c>
      <c r="B143" s="6">
        <f t="shared" si="178"/>
        <v>1.388888888888889E-2</v>
      </c>
      <c r="C143" s="5"/>
      <c r="D143" s="5"/>
      <c r="E143" s="5" t="str">
        <f t="shared" si="161"/>
        <v/>
      </c>
      <c r="F143" s="4">
        <f t="shared" si="165"/>
        <v>4.7935893432110022E-2</v>
      </c>
      <c r="G143">
        <f t="shared" si="162"/>
        <v>4.7935893421653337E-2</v>
      </c>
      <c r="H143" s="4">
        <v>4.7935893442566699E-2</v>
      </c>
      <c r="I143" s="5">
        <f t="shared" si="179"/>
        <v>0.35</v>
      </c>
      <c r="J143" s="5">
        <f t="shared" si="180"/>
        <v>0.15</v>
      </c>
      <c r="K143" s="5">
        <f t="shared" si="181"/>
        <v>0.15</v>
      </c>
      <c r="M143">
        <f t="shared" si="163"/>
        <v>435.18943889421172</v>
      </c>
      <c r="N143">
        <f t="shared" si="166"/>
        <v>8.1632653061224509</v>
      </c>
      <c r="O143">
        <f t="shared" si="167"/>
        <v>44.444444444444443</v>
      </c>
      <c r="P143">
        <f t="shared" si="168"/>
        <v>44.444444444444443</v>
      </c>
      <c r="Q143">
        <f t="shared" si="169"/>
        <v>532.24159308922299</v>
      </c>
      <c r="R143">
        <f t="shared" si="170"/>
        <v>4.3345657477455377E-2</v>
      </c>
      <c r="S143" s="5">
        <f t="shared" si="171"/>
        <v>20</v>
      </c>
      <c r="T143">
        <f t="shared" si="172"/>
        <v>16.3530789229867</v>
      </c>
      <c r="V143">
        <f t="shared" si="173"/>
        <v>0.19384767329802458</v>
      </c>
      <c r="W143">
        <f t="shared" si="174"/>
        <v>23.261720795762947</v>
      </c>
      <c r="X143">
        <f t="shared" si="182"/>
        <v>339.50619305208562</v>
      </c>
      <c r="Z143">
        <f t="shared" si="183"/>
        <v>22</v>
      </c>
      <c r="AA143">
        <f t="shared" si="184"/>
        <v>1320</v>
      </c>
      <c r="AL143">
        <f t="shared" ref="AL143:AL151" si="186">(X75-X89)/V89</f>
        <v>-1689.631505603342</v>
      </c>
    </row>
    <row r="144" spans="1:41" x14ac:dyDescent="0.25">
      <c r="A144">
        <f t="shared" si="185"/>
        <v>1320</v>
      </c>
      <c r="B144" s="6">
        <f t="shared" si="178"/>
        <v>1.5277777777777777E-2</v>
      </c>
      <c r="C144" s="5"/>
      <c r="D144" s="5"/>
      <c r="E144" s="5" t="str">
        <f t="shared" si="161"/>
        <v/>
      </c>
      <c r="F144" s="4">
        <f t="shared" si="165"/>
        <v>4.5128330432460353E-2</v>
      </c>
      <c r="G144">
        <f t="shared" si="162"/>
        <v>4.5128330409962968E-2</v>
      </c>
      <c r="H144" s="4">
        <v>4.5128330454957746E-2</v>
      </c>
      <c r="I144" s="5">
        <f t="shared" si="179"/>
        <v>0.35</v>
      </c>
      <c r="J144" s="5">
        <f t="shared" si="180"/>
        <v>0.15</v>
      </c>
      <c r="K144" s="5">
        <f t="shared" si="181"/>
        <v>0.15</v>
      </c>
      <c r="M144">
        <f t="shared" si="163"/>
        <v>491.02258264951831</v>
      </c>
      <c r="N144">
        <f t="shared" si="166"/>
        <v>8.1632653061224509</v>
      </c>
      <c r="O144">
        <f t="shared" si="167"/>
        <v>44.444444444444443</v>
      </c>
      <c r="P144">
        <f t="shared" si="168"/>
        <v>44.444444444444443</v>
      </c>
      <c r="Q144">
        <f t="shared" si="169"/>
        <v>588.07473684452964</v>
      </c>
      <c r="R144">
        <f t="shared" si="170"/>
        <v>4.1236684362401591E-2</v>
      </c>
      <c r="S144" s="5">
        <f t="shared" si="171"/>
        <v>20</v>
      </c>
      <c r="T144">
        <f t="shared" si="172"/>
        <v>16.699325847059161</v>
      </c>
      <c r="V144">
        <f t="shared" si="173"/>
        <v>0.18441605880206507</v>
      </c>
      <c r="W144">
        <f t="shared" si="174"/>
        <v>22.129927056247809</v>
      </c>
      <c r="X144">
        <f t="shared" si="182"/>
        <v>361.63612010833344</v>
      </c>
      <c r="Z144">
        <f t="shared" si="183"/>
        <v>24</v>
      </c>
      <c r="AA144">
        <f t="shared" si="184"/>
        <v>1440</v>
      </c>
      <c r="AL144">
        <f t="shared" si="186"/>
        <v>-1689.6453558415701</v>
      </c>
    </row>
    <row r="145" spans="1:51" x14ac:dyDescent="0.25">
      <c r="A145">
        <f t="shared" si="185"/>
        <v>1440</v>
      </c>
      <c r="B145" s="6">
        <f t="shared" si="178"/>
        <v>1.6666666666666666E-2</v>
      </c>
      <c r="C145" s="5"/>
      <c r="D145" s="5"/>
      <c r="E145" s="5" t="str">
        <f t="shared" si="161"/>
        <v/>
      </c>
      <c r="F145" s="4">
        <f t="shared" si="165"/>
        <v>4.2606659893974649E-2</v>
      </c>
      <c r="G145">
        <f t="shared" si="162"/>
        <v>4.2606659863031068E-2</v>
      </c>
      <c r="H145" s="4">
        <v>4.260665992491823E-2</v>
      </c>
      <c r="I145" s="5">
        <f t="shared" si="179"/>
        <v>0.35</v>
      </c>
      <c r="J145" s="5">
        <f t="shared" si="180"/>
        <v>0.15</v>
      </c>
      <c r="K145" s="5">
        <f t="shared" si="181"/>
        <v>0.15</v>
      </c>
      <c r="M145">
        <f t="shared" si="163"/>
        <v>550.86479797682921</v>
      </c>
      <c r="N145">
        <f t="shared" si="166"/>
        <v>8.1632653061224509</v>
      </c>
      <c r="O145">
        <f t="shared" si="167"/>
        <v>44.444444444444443</v>
      </c>
      <c r="P145">
        <f t="shared" si="168"/>
        <v>44.444444444444443</v>
      </c>
      <c r="Q145">
        <f t="shared" si="169"/>
        <v>647.91695217184053</v>
      </c>
      <c r="R145">
        <f t="shared" si="170"/>
        <v>3.9286227612540865E-2</v>
      </c>
      <c r="S145" s="5">
        <f t="shared" si="171"/>
        <v>20</v>
      </c>
      <c r="T145">
        <f t="shared" si="172"/>
        <v>17.00417919705021</v>
      </c>
      <c r="V145">
        <f t="shared" si="173"/>
        <v>0.17569335104234129</v>
      </c>
      <c r="W145">
        <f t="shared" si="174"/>
        <v>21.083202125080955</v>
      </c>
      <c r="X145">
        <f t="shared" si="182"/>
        <v>382.7193222334144</v>
      </c>
      <c r="Z145">
        <f t="shared" si="183"/>
        <v>26</v>
      </c>
      <c r="AA145">
        <f t="shared" si="184"/>
        <v>1560</v>
      </c>
      <c r="AL145">
        <f t="shared" si="186"/>
        <v>-1689.6591548360434</v>
      </c>
      <c r="AO145">
        <v>0</v>
      </c>
      <c r="AP145">
        <f>AO145/60</f>
        <v>0</v>
      </c>
      <c r="AR145">
        <v>0</v>
      </c>
      <c r="AS145">
        <v>4.5</v>
      </c>
      <c r="AU145">
        <v>4.5</v>
      </c>
      <c r="AX145">
        <v>0</v>
      </c>
      <c r="AY145">
        <v>0</v>
      </c>
    </row>
    <row r="146" spans="1:51" x14ac:dyDescent="0.25">
      <c r="A146">
        <f t="shared" si="185"/>
        <v>1560</v>
      </c>
      <c r="B146" s="6">
        <f t="shared" si="178"/>
        <v>1.8055555555555554E-2</v>
      </c>
      <c r="C146" s="5"/>
      <c r="D146" s="5"/>
      <c r="E146" s="5" t="str">
        <f t="shared" si="161"/>
        <v/>
      </c>
      <c r="F146" s="4">
        <f t="shared" si="165"/>
        <v>4.0332262936271096E-2</v>
      </c>
      <c r="G146">
        <f t="shared" si="162"/>
        <v>4.0332262901990643E-2</v>
      </c>
      <c r="H146" s="4">
        <v>4.033226297055155E-2</v>
      </c>
      <c r="I146" s="5">
        <f t="shared" si="179"/>
        <v>0.35</v>
      </c>
      <c r="J146" s="5">
        <f t="shared" si="180"/>
        <v>0.15</v>
      </c>
      <c r="K146" s="5">
        <f t="shared" si="181"/>
        <v>0.15</v>
      </c>
      <c r="M146">
        <f t="shared" si="163"/>
        <v>614.74473748920809</v>
      </c>
      <c r="N146">
        <f t="shared" si="166"/>
        <v>8.1632653061224509</v>
      </c>
      <c r="O146">
        <f t="shared" si="167"/>
        <v>44.444444444444443</v>
      </c>
      <c r="P146">
        <f t="shared" si="168"/>
        <v>44.444444444444443</v>
      </c>
      <c r="Q146">
        <f t="shared" si="169"/>
        <v>711.79689168421942</v>
      </c>
      <c r="R146">
        <f t="shared" si="170"/>
        <v>3.7481930963044113E-2</v>
      </c>
      <c r="S146" s="5">
        <f t="shared" si="171"/>
        <v>20</v>
      </c>
      <c r="T146">
        <f t="shared" si="172"/>
        <v>17.273037987975158</v>
      </c>
      <c r="V146">
        <f t="shared" si="173"/>
        <v>0.1676242911226416</v>
      </c>
      <c r="W146">
        <f t="shared" si="174"/>
        <v>20.114914934716992</v>
      </c>
      <c r="X146">
        <f t="shared" si="182"/>
        <v>402.83423716813138</v>
      </c>
      <c r="Z146">
        <f t="shared" si="183"/>
        <v>28</v>
      </c>
      <c r="AA146">
        <f t="shared" si="184"/>
        <v>1680</v>
      </c>
      <c r="AL146">
        <f t="shared" si="186"/>
        <v>-1689.6729024289509</v>
      </c>
      <c r="AO146">
        <v>23</v>
      </c>
      <c r="AP146">
        <f t="shared" ref="AP146:AP152" si="187">AO146/60</f>
        <v>0.38333333333333336</v>
      </c>
      <c r="AQ146">
        <f>AP144+(AO146-AP144)/2</f>
        <v>11.5</v>
      </c>
      <c r="AR146">
        <v>100</v>
      </c>
      <c r="AS146">
        <f>(AR146-AR144)/(AO146-AP144)</f>
        <v>4.3478260869565215</v>
      </c>
      <c r="AU146">
        <f t="shared" ref="AU146:AU152" si="188">AU$80/LOG(AX146)</f>
        <v>2.2333167334022757</v>
      </c>
      <c r="AV146" s="4">
        <v>4000</v>
      </c>
      <c r="AW146" s="4">
        <f>-0.0015</f>
        <v>-1.5E-3</v>
      </c>
      <c r="AX146">
        <f>AX145+AY146</f>
        <v>103.5</v>
      </c>
      <c r="AY146">
        <f>AO146*AU145</f>
        <v>103.5</v>
      </c>
    </row>
    <row r="147" spans="1:51" x14ac:dyDescent="0.25">
      <c r="A147">
        <f t="shared" si="185"/>
        <v>1680</v>
      </c>
      <c r="B147" s="6">
        <f t="shared" si="178"/>
        <v>1.9444444444444445E-2</v>
      </c>
      <c r="C147" s="5"/>
      <c r="D147" s="5"/>
      <c r="E147" s="5" t="str">
        <f t="shared" si="161"/>
        <v/>
      </c>
      <c r="F147" s="4">
        <f t="shared" si="165"/>
        <v>3.8272719596487849E-2</v>
      </c>
      <c r="G147">
        <f t="shared" si="162"/>
        <v>3.8272719570765237E-2</v>
      </c>
      <c r="H147" s="4">
        <v>3.827271962221046E-2</v>
      </c>
      <c r="I147" s="5">
        <f t="shared" si="179"/>
        <v>0.35</v>
      </c>
      <c r="J147" s="5">
        <f t="shared" si="180"/>
        <v>0.15</v>
      </c>
      <c r="K147" s="5">
        <f t="shared" si="181"/>
        <v>0.15</v>
      </c>
      <c r="M147">
        <f t="shared" si="163"/>
        <v>682.68655883537804</v>
      </c>
      <c r="N147">
        <f t="shared" si="166"/>
        <v>8.1632653061224509</v>
      </c>
      <c r="O147">
        <f t="shared" si="167"/>
        <v>44.444444444444443</v>
      </c>
      <c r="P147">
        <f t="shared" si="168"/>
        <v>44.444444444444443</v>
      </c>
      <c r="Q147">
        <f t="shared" si="169"/>
        <v>779.73871303038936</v>
      </c>
      <c r="R147">
        <f t="shared" si="170"/>
        <v>3.5811742372095806E-2</v>
      </c>
      <c r="S147" s="5">
        <f t="shared" si="171"/>
        <v>20</v>
      </c>
      <c r="T147">
        <f t="shared" si="172"/>
        <v>17.510649334882295</v>
      </c>
      <c r="V147">
        <f t="shared" si="173"/>
        <v>0.16015498067343159</v>
      </c>
      <c r="W147">
        <f t="shared" si="174"/>
        <v>19.21859768081179</v>
      </c>
      <c r="X147">
        <f t="shared" si="182"/>
        <v>422.05283484894318</v>
      </c>
      <c r="Z147">
        <f t="shared" si="183"/>
        <v>30</v>
      </c>
      <c r="AA147">
        <f t="shared" si="184"/>
        <v>1800</v>
      </c>
      <c r="AL147">
        <f t="shared" si="186"/>
        <v>-1689.6865984593319</v>
      </c>
      <c r="AM147">
        <v>2</v>
      </c>
      <c r="AN147">
        <v>6</v>
      </c>
      <c r="AO147">
        <f>AM147*60+AN147</f>
        <v>126</v>
      </c>
      <c r="AP147">
        <f t="shared" si="187"/>
        <v>2.1</v>
      </c>
      <c r="AQ147">
        <f>AO145+(AO147-AO145)/2</f>
        <v>63</v>
      </c>
      <c r="AR147">
        <v>500</v>
      </c>
      <c r="AS147">
        <f>(AR147-AR145)/(AO147-AO145)</f>
        <v>3.9682539682539684</v>
      </c>
      <c r="AU147">
        <f t="shared" si="188"/>
        <v>1.7405797063056199</v>
      </c>
      <c r="AV147">
        <f>AV146</f>
        <v>4000</v>
      </c>
      <c r="AW147">
        <f>AW146</f>
        <v>-1.5E-3</v>
      </c>
      <c r="AX147">
        <f t="shared" ref="AX147:AX152" si="189">AX146+AY147</f>
        <v>384.89790840868676</v>
      </c>
      <c r="AY147">
        <f t="shared" ref="AY147:AY152" si="190">AO147*AU146</f>
        <v>281.39790840868676</v>
      </c>
    </row>
    <row r="148" spans="1:51" x14ac:dyDescent="0.25">
      <c r="A148">
        <f t="shared" si="185"/>
        <v>1800</v>
      </c>
      <c r="B148" s="6">
        <f t="shared" si="178"/>
        <v>2.0833333333333332E-2</v>
      </c>
      <c r="C148" s="5"/>
      <c r="D148" s="5"/>
      <c r="E148" s="5" t="str">
        <f t="shared" si="161"/>
        <v/>
      </c>
      <c r="F148" s="4">
        <f t="shared" si="165"/>
        <v>3.6400699582554166E-2</v>
      </c>
      <c r="G148">
        <f t="shared" si="162"/>
        <v>3.6400699559754002E-2</v>
      </c>
      <c r="H148" s="4">
        <v>3.6400699605354338E-2</v>
      </c>
      <c r="I148" s="5">
        <f t="shared" si="179"/>
        <v>0.35</v>
      </c>
      <c r="J148" s="5">
        <f t="shared" si="180"/>
        <v>0.15</v>
      </c>
      <c r="K148" s="5">
        <f t="shared" si="181"/>
        <v>0.15</v>
      </c>
      <c r="M148">
        <f t="shared" si="163"/>
        <v>754.71075447828946</v>
      </c>
      <c r="N148">
        <f t="shared" si="166"/>
        <v>8.1632653061224509</v>
      </c>
      <c r="O148">
        <f t="shared" si="167"/>
        <v>44.444444444444443</v>
      </c>
      <c r="P148">
        <f t="shared" si="168"/>
        <v>44.444444444444443</v>
      </c>
      <c r="Q148">
        <f t="shared" si="169"/>
        <v>851.76290867330079</v>
      </c>
      <c r="R148">
        <f t="shared" si="170"/>
        <v>3.4264203279318894E-2</v>
      </c>
      <c r="S148" s="5">
        <f t="shared" si="171"/>
        <v>20</v>
      </c>
      <c r="T148">
        <f t="shared" si="172"/>
        <v>17.721146267188868</v>
      </c>
      <c r="V148">
        <f t="shared" si="173"/>
        <v>0.15323417545485654</v>
      </c>
      <c r="W148">
        <f t="shared" si="174"/>
        <v>18.388101054582783</v>
      </c>
      <c r="X148">
        <f t="shared" si="182"/>
        <v>440.44093590352594</v>
      </c>
      <c r="Z148">
        <f t="shared" si="183"/>
        <v>32</v>
      </c>
      <c r="AA148">
        <f t="shared" si="184"/>
        <v>1920</v>
      </c>
      <c r="AL148">
        <f t="shared" si="186"/>
        <v>-1689.7002427711097</v>
      </c>
      <c r="AM148">
        <v>4</v>
      </c>
      <c r="AN148">
        <v>36</v>
      </c>
      <c r="AO148">
        <f t="shared" ref="AO148:AO152" si="191">AM148*60+AN148</f>
        <v>276</v>
      </c>
      <c r="AP148">
        <f t="shared" si="187"/>
        <v>4.5999999999999996</v>
      </c>
      <c r="AQ148">
        <f>AO147+(AO148-AO147)/2</f>
        <v>201</v>
      </c>
      <c r="AR148">
        <v>1000</v>
      </c>
      <c r="AS148">
        <f>(AR148-AR147)/(AO148-AO147)</f>
        <v>3.3333333333333335</v>
      </c>
      <c r="AU148">
        <f t="shared" si="188"/>
        <v>1.5320892761951179</v>
      </c>
      <c r="AV148">
        <f t="shared" ref="AV148:AW148" si="192">AV147</f>
        <v>4000</v>
      </c>
      <c r="AW148">
        <f t="shared" si="192"/>
        <v>-1.5E-3</v>
      </c>
      <c r="AX148">
        <f t="shared" si="189"/>
        <v>865.29790734903781</v>
      </c>
      <c r="AY148">
        <f t="shared" si="190"/>
        <v>480.39999894035111</v>
      </c>
    </row>
    <row r="149" spans="1:51" x14ac:dyDescent="0.25">
      <c r="A149">
        <f t="shared" si="185"/>
        <v>1920</v>
      </c>
      <c r="B149" s="6">
        <f t="shared" si="178"/>
        <v>2.222222222222222E-2</v>
      </c>
      <c r="C149" s="5"/>
      <c r="D149" s="5"/>
      <c r="E149" s="5" t="str">
        <f t="shared" si="161"/>
        <v/>
      </c>
      <c r="F149" s="4">
        <f t="shared" si="165"/>
        <v>3.4693063815583125E-2</v>
      </c>
      <c r="G149">
        <f t="shared" si="162"/>
        <v>3.4693063795313353E-2</v>
      </c>
      <c r="H149" s="4">
        <v>3.4693063835852897E-2</v>
      </c>
      <c r="I149" s="5">
        <f t="shared" si="179"/>
        <v>0.35</v>
      </c>
      <c r="J149" s="5">
        <f t="shared" si="180"/>
        <v>0.15</v>
      </c>
      <c r="K149" s="5">
        <f t="shared" si="181"/>
        <v>0.15</v>
      </c>
      <c r="M149">
        <f t="shared" si="163"/>
        <v>830.8348203313019</v>
      </c>
      <c r="N149">
        <f t="shared" si="166"/>
        <v>8.1632653061224509</v>
      </c>
      <c r="O149">
        <f t="shared" si="167"/>
        <v>44.444444444444443</v>
      </c>
      <c r="P149">
        <f t="shared" si="168"/>
        <v>44.444444444444443</v>
      </c>
      <c r="Q149">
        <f t="shared" si="169"/>
        <v>927.88697452631322</v>
      </c>
      <c r="R149">
        <f t="shared" si="170"/>
        <v>3.2828607450864557E-2</v>
      </c>
      <c r="S149" s="5">
        <f t="shared" si="171"/>
        <v>20</v>
      </c>
      <c r="T149">
        <f t="shared" si="172"/>
        <v>17.908103963964873</v>
      </c>
      <c r="V149">
        <f t="shared" si="173"/>
        <v>0.14681399573357848</v>
      </c>
      <c r="W149">
        <f t="shared" si="174"/>
        <v>17.617679488029417</v>
      </c>
      <c r="X149">
        <f t="shared" si="182"/>
        <v>458.05861539155535</v>
      </c>
      <c r="Z149">
        <f t="shared" si="183"/>
        <v>34</v>
      </c>
      <c r="AA149">
        <f t="shared" si="184"/>
        <v>2040</v>
      </c>
      <c r="AL149">
        <f t="shared" si="186"/>
        <v>-1689.7138352103264</v>
      </c>
      <c r="AM149">
        <v>8</v>
      </c>
      <c r="AN149">
        <v>8</v>
      </c>
      <c r="AO149">
        <f t="shared" si="191"/>
        <v>488</v>
      </c>
      <c r="AP149">
        <f t="shared" si="187"/>
        <v>8.1333333333333329</v>
      </c>
      <c r="AQ149">
        <f>AO148+(AO149-AO148)/2</f>
        <v>382</v>
      </c>
      <c r="AR149">
        <v>1500</v>
      </c>
      <c r="AS149">
        <f>(AR149-AR148)/(AO149-AO148)</f>
        <v>2.358490566037736</v>
      </c>
      <c r="AU149">
        <f t="shared" si="188"/>
        <v>1.4029080462449006</v>
      </c>
      <c r="AV149">
        <f t="shared" ref="AV149:AW149" si="193">AV148</f>
        <v>4000</v>
      </c>
      <c r="AW149">
        <f t="shared" si="193"/>
        <v>-1.5E-3</v>
      </c>
      <c r="AX149">
        <f t="shared" si="189"/>
        <v>1612.9574741322554</v>
      </c>
      <c r="AY149">
        <f t="shared" si="190"/>
        <v>747.65956678321754</v>
      </c>
    </row>
    <row r="150" spans="1:51" x14ac:dyDescent="0.25">
      <c r="A150">
        <f t="shared" si="185"/>
        <v>2040</v>
      </c>
      <c r="B150" s="6">
        <f t="shared" si="178"/>
        <v>2.3611111111111114E-2</v>
      </c>
      <c r="C150" s="5"/>
      <c r="D150" s="5"/>
      <c r="E150" s="5" t="str">
        <f t="shared" si="161"/>
        <v/>
      </c>
      <c r="F150" s="4">
        <f t="shared" si="165"/>
        <v>3.3130136401246402E-2</v>
      </c>
      <c r="G150">
        <f t="shared" si="162"/>
        <v>3.3130136385004658E-2</v>
      </c>
      <c r="H150" s="4">
        <v>3.3130136417488146E-2</v>
      </c>
      <c r="I150" s="5">
        <f t="shared" si="179"/>
        <v>0.35</v>
      </c>
      <c r="J150" s="5">
        <f t="shared" si="180"/>
        <v>0.15</v>
      </c>
      <c r="K150" s="5">
        <f t="shared" si="181"/>
        <v>0.15</v>
      </c>
      <c r="M150">
        <f t="shared" si="163"/>
        <v>911.07378744085395</v>
      </c>
      <c r="N150">
        <f t="shared" si="166"/>
        <v>8.1632653061224509</v>
      </c>
      <c r="O150">
        <f t="shared" si="167"/>
        <v>44.444444444444443</v>
      </c>
      <c r="P150">
        <f t="shared" si="168"/>
        <v>44.444444444444443</v>
      </c>
      <c r="Q150">
        <f t="shared" si="169"/>
        <v>1008.1259416358653</v>
      </c>
      <c r="R150">
        <f t="shared" si="170"/>
        <v>3.1495071948688745E-2</v>
      </c>
      <c r="S150" s="5">
        <f t="shared" si="171"/>
        <v>20</v>
      </c>
      <c r="T150">
        <f t="shared" si="172"/>
        <v>18.074602583135068</v>
      </c>
      <c r="V150">
        <f t="shared" si="173"/>
        <v>0.14085024366702961</v>
      </c>
      <c r="W150">
        <f t="shared" si="174"/>
        <v>16.902029240043554</v>
      </c>
      <c r="X150">
        <f t="shared" si="182"/>
        <v>474.96064463159888</v>
      </c>
      <c r="Z150">
        <f t="shared" si="183"/>
        <v>36</v>
      </c>
      <c r="AA150">
        <f t="shared" si="184"/>
        <v>2160</v>
      </c>
      <c r="AL150">
        <f t="shared" si="186"/>
        <v>-1689.7273756253421</v>
      </c>
      <c r="AM150">
        <v>13</v>
      </c>
      <c r="AN150">
        <v>54</v>
      </c>
      <c r="AO150">
        <f t="shared" si="191"/>
        <v>834</v>
      </c>
      <c r="AP150">
        <f t="shared" si="187"/>
        <v>13.9</v>
      </c>
      <c r="AQ150">
        <f>AO149+(AO150-AO149)/2</f>
        <v>661</v>
      </c>
      <c r="AR150">
        <v>2000</v>
      </c>
      <c r="AS150">
        <f>(AR150-AR149)/(AO150-AO149)</f>
        <v>1.4450867052023122</v>
      </c>
      <c r="AU150">
        <f t="shared" si="188"/>
        <v>1.3064265514910702</v>
      </c>
      <c r="AV150">
        <f t="shared" ref="AV150:AW150" si="194">AV149</f>
        <v>4000</v>
      </c>
      <c r="AW150">
        <f t="shared" si="194"/>
        <v>-1.5E-3</v>
      </c>
      <c r="AX150">
        <f t="shared" si="189"/>
        <v>2782.9827847005026</v>
      </c>
      <c r="AY150">
        <f t="shared" si="190"/>
        <v>1170.0253105682471</v>
      </c>
    </row>
    <row r="151" spans="1:51" x14ac:dyDescent="0.25">
      <c r="A151">
        <f t="shared" si="185"/>
        <v>2160</v>
      </c>
      <c r="B151" s="6">
        <f t="shared" si="178"/>
        <v>2.5000000000000001E-2</v>
      </c>
      <c r="C151" s="5"/>
      <c r="D151" s="5"/>
      <c r="E151" s="5" t="str">
        <f t="shared" si="161"/>
        <v/>
      </c>
      <c r="F151" s="4">
        <f t="shared" si="165"/>
        <v>3.1695113692453418E-2</v>
      </c>
      <c r="G151">
        <f t="shared" si="162"/>
        <v>3.1695113686244863E-2</v>
      </c>
      <c r="H151" s="4">
        <v>3.1695113698661972E-2</v>
      </c>
      <c r="I151" s="5">
        <f t="shared" si="179"/>
        <v>0.35</v>
      </c>
      <c r="J151" s="5">
        <f t="shared" si="180"/>
        <v>0.15</v>
      </c>
      <c r="K151" s="5">
        <f t="shared" si="181"/>
        <v>0.15</v>
      </c>
      <c r="M151">
        <f t="shared" si="163"/>
        <v>995.44065050901986</v>
      </c>
      <c r="N151">
        <f t="shared" si="166"/>
        <v>8.1632653061224509</v>
      </c>
      <c r="O151">
        <f t="shared" si="167"/>
        <v>44.444444444444443</v>
      </c>
      <c r="P151">
        <f t="shared" si="168"/>
        <v>44.444444444444443</v>
      </c>
      <c r="Q151">
        <f t="shared" si="169"/>
        <v>1092.492804704031</v>
      </c>
      <c r="R151">
        <f t="shared" si="170"/>
        <v>3.0254550670461584E-2</v>
      </c>
      <c r="S151" s="5">
        <f t="shared" si="171"/>
        <v>20</v>
      </c>
      <c r="T151">
        <f t="shared" si="172"/>
        <v>18.223289823472964</v>
      </c>
      <c r="V151">
        <f t="shared" si="173"/>
        <v>0.13530246385572789</v>
      </c>
      <c r="W151">
        <f t="shared" si="174"/>
        <v>16.236295662687347</v>
      </c>
      <c r="X151">
        <f t="shared" si="182"/>
        <v>491.19694029428621</v>
      </c>
      <c r="Z151">
        <f t="shared" si="183"/>
        <v>38</v>
      </c>
      <c r="AA151">
        <f t="shared" si="184"/>
        <v>2280</v>
      </c>
      <c r="AL151">
        <f t="shared" si="186"/>
        <v>-1689.7408638664381</v>
      </c>
      <c r="AM151">
        <v>24</v>
      </c>
      <c r="AN151">
        <v>16</v>
      </c>
      <c r="AO151">
        <f t="shared" si="191"/>
        <v>1456</v>
      </c>
      <c r="AP151">
        <f t="shared" si="187"/>
        <v>24.266666666666666</v>
      </c>
      <c r="AQ151">
        <f>AO150+(AO151-AO150)/2</f>
        <v>1145</v>
      </c>
      <c r="AR151">
        <v>2500</v>
      </c>
      <c r="AS151">
        <f>(AR151-AR150)/(AO151-AO150)</f>
        <v>0.8038585209003215</v>
      </c>
      <c r="AU151">
        <f t="shared" si="188"/>
        <v>1.2259166767360068</v>
      </c>
      <c r="AV151">
        <f t="shared" ref="AV151:AW151" si="195">AV150</f>
        <v>4000</v>
      </c>
      <c r="AW151">
        <f t="shared" si="195"/>
        <v>-1.5E-3</v>
      </c>
      <c r="AX151">
        <f t="shared" si="189"/>
        <v>4685.1398436715008</v>
      </c>
      <c r="AY151">
        <f t="shared" si="190"/>
        <v>1902.1570589709982</v>
      </c>
    </row>
    <row r="152" spans="1:51" x14ac:dyDescent="0.25">
      <c r="A152">
        <f t="shared" si="185"/>
        <v>2280</v>
      </c>
      <c r="B152" s="6">
        <f t="shared" si="178"/>
        <v>2.6388888888888889E-2</v>
      </c>
      <c r="C152" s="5"/>
      <c r="D152" s="5"/>
      <c r="E152" s="5" t="str">
        <f t="shared" si="161"/>
        <v/>
      </c>
      <c r="F152" s="4">
        <f t="shared" si="165"/>
        <v>3.0373583555226773E-2</v>
      </c>
      <c r="G152">
        <f t="shared" si="162"/>
        <v>3.0373583555277115E-2</v>
      </c>
      <c r="H152" s="4">
        <v>3.0373583555176432E-2</v>
      </c>
      <c r="I152" s="5">
        <f t="shared" si="179"/>
        <v>0.35</v>
      </c>
      <c r="J152" s="5">
        <f t="shared" si="180"/>
        <v>0.15</v>
      </c>
      <c r="K152" s="5">
        <f t="shared" si="181"/>
        <v>0.15</v>
      </c>
      <c r="M152">
        <f t="shared" si="163"/>
        <v>1083.9467104331241</v>
      </c>
      <c r="N152">
        <f t="shared" si="166"/>
        <v>8.1632653061224509</v>
      </c>
      <c r="O152">
        <f t="shared" si="167"/>
        <v>44.444444444444443</v>
      </c>
      <c r="P152">
        <f t="shared" si="168"/>
        <v>44.444444444444443</v>
      </c>
      <c r="Q152">
        <f t="shared" si="169"/>
        <v>1180.9988646281352</v>
      </c>
      <c r="R152">
        <f t="shared" si="170"/>
        <v>2.909881208625691E-2</v>
      </c>
      <c r="S152" s="5">
        <f t="shared" si="171"/>
        <v>20</v>
      </c>
      <c r="T152">
        <f t="shared" si="172"/>
        <v>18.356439500463534</v>
      </c>
      <c r="V152">
        <f t="shared" si="173"/>
        <v>0.13013384377872586</v>
      </c>
      <c r="W152">
        <f t="shared" si="174"/>
        <v>15.616061253447103</v>
      </c>
      <c r="X152">
        <f t="shared" si="182"/>
        <v>506.81300154773334</v>
      </c>
      <c r="Z152">
        <f t="shared" si="183"/>
        <v>40</v>
      </c>
      <c r="AA152">
        <f t="shared" si="184"/>
        <v>2400</v>
      </c>
      <c r="AL152" t="e">
        <f>(X88-X131)/V131</f>
        <v>#VALUE!</v>
      </c>
      <c r="AM152">
        <v>43</v>
      </c>
      <c r="AN152">
        <v>48</v>
      </c>
      <c r="AO152">
        <f t="shared" si="191"/>
        <v>2628</v>
      </c>
      <c r="AP152">
        <f t="shared" si="187"/>
        <v>43.8</v>
      </c>
      <c r="AQ152">
        <f>AO151+(AO152-AO151)/2</f>
        <v>2042</v>
      </c>
      <c r="AR152">
        <v>3000</v>
      </c>
      <c r="AS152">
        <f>(AR152-AR151)/(AO152-AO151)</f>
        <v>0.42662116040955633</v>
      </c>
      <c r="AU152">
        <f t="shared" si="188"/>
        <v>1.1544371552601251</v>
      </c>
      <c r="AV152">
        <f t="shared" ref="AV152:AW152" si="196">AV151</f>
        <v>4000</v>
      </c>
      <c r="AW152">
        <f t="shared" si="196"/>
        <v>-1.5E-3</v>
      </c>
      <c r="AX152">
        <f t="shared" si="189"/>
        <v>7906.8488701337265</v>
      </c>
      <c r="AY152">
        <f t="shared" si="190"/>
        <v>3221.7090264622257</v>
      </c>
    </row>
    <row r="153" spans="1:51" x14ac:dyDescent="0.25">
      <c r="A153">
        <f t="shared" si="185"/>
        <v>2400</v>
      </c>
      <c r="B153" s="6">
        <f t="shared" si="178"/>
        <v>2.777777777777778E-2</v>
      </c>
      <c r="C153" s="5"/>
      <c r="D153" s="5"/>
      <c r="E153" s="5" t="str">
        <f t="shared" si="161"/>
        <v/>
      </c>
      <c r="F153" s="4">
        <f t="shared" si="165"/>
        <v>2.915313310784301E-2</v>
      </c>
      <c r="G153">
        <f t="shared" si="162"/>
        <v>2.9153133113040249E-2</v>
      </c>
      <c r="H153" s="4">
        <v>2.9153133102645772E-2</v>
      </c>
      <c r="I153" s="5">
        <f t="shared" si="179"/>
        <v>0.35</v>
      </c>
      <c r="J153" s="5">
        <f t="shared" si="180"/>
        <v>0.15</v>
      </c>
      <c r="K153" s="5">
        <f t="shared" si="181"/>
        <v>0.15</v>
      </c>
      <c r="M153">
        <f t="shared" si="163"/>
        <v>1176.6018558897545</v>
      </c>
      <c r="N153">
        <f t="shared" si="166"/>
        <v>8.1632653061224509</v>
      </c>
      <c r="O153">
        <f t="shared" si="167"/>
        <v>44.444444444444443</v>
      </c>
      <c r="P153">
        <f t="shared" si="168"/>
        <v>44.444444444444443</v>
      </c>
      <c r="Q153">
        <f t="shared" si="169"/>
        <v>1273.6540100847656</v>
      </c>
      <c r="R153">
        <f t="shared" si="170"/>
        <v>2.8020395848898729E-2</v>
      </c>
      <c r="S153" s="5">
        <f t="shared" si="171"/>
        <v>20</v>
      </c>
      <c r="T153">
        <f t="shared" si="172"/>
        <v>18.476004418365513</v>
      </c>
      <c r="V153">
        <f t="shared" si="173"/>
        <v>0.12531101974918096</v>
      </c>
      <c r="W153">
        <f t="shared" si="174"/>
        <v>15.037322369901716</v>
      </c>
      <c r="X153">
        <f t="shared" si="182"/>
        <v>521.85032391763502</v>
      </c>
      <c r="Z153">
        <f t="shared" si="183"/>
        <v>42</v>
      </c>
      <c r="AA153">
        <f t="shared" si="184"/>
        <v>2520</v>
      </c>
      <c r="AU153" t="e">
        <f>AH$43*AV153^(AW153*#REF!)</f>
        <v>#REF!</v>
      </c>
      <c r="AV153">
        <f t="shared" ref="AV153:AW153" si="197">AV152</f>
        <v>4000</v>
      </c>
      <c r="AW153">
        <f t="shared" si="197"/>
        <v>-1.5E-3</v>
      </c>
    </row>
    <row r="154" spans="1:51" x14ac:dyDescent="0.25">
      <c r="A154">
        <f t="shared" si="185"/>
        <v>2520</v>
      </c>
      <c r="B154" s="6">
        <f t="shared" si="178"/>
        <v>2.9166666666666667E-2</v>
      </c>
      <c r="C154" s="5"/>
      <c r="D154" s="5"/>
      <c r="E154" s="5" t="str">
        <f t="shared" si="161"/>
        <v/>
      </c>
      <c r="F154" s="4">
        <f t="shared" si="165"/>
        <v>2.8023027672982842E-2</v>
      </c>
      <c r="G154">
        <f t="shared" si="162"/>
        <v>2.8023027683221752E-2</v>
      </c>
      <c r="H154" s="4">
        <v>2.8023027662743928E-2</v>
      </c>
      <c r="I154" s="5">
        <f t="shared" si="179"/>
        <v>0.35</v>
      </c>
      <c r="J154" s="5">
        <f t="shared" si="180"/>
        <v>0.15</v>
      </c>
      <c r="K154" s="5">
        <f t="shared" si="181"/>
        <v>0.15</v>
      </c>
      <c r="M154">
        <f t="shared" si="163"/>
        <v>1273.4147880496798</v>
      </c>
      <c r="N154">
        <f t="shared" si="166"/>
        <v>8.1632653061224509</v>
      </c>
      <c r="O154">
        <f t="shared" si="167"/>
        <v>44.444444444444443</v>
      </c>
      <c r="P154">
        <f t="shared" si="168"/>
        <v>44.444444444444443</v>
      </c>
      <c r="Q154">
        <f t="shared" si="169"/>
        <v>1370.4669422446909</v>
      </c>
      <c r="R154">
        <f t="shared" si="170"/>
        <v>2.7012558344246627E-2</v>
      </c>
      <c r="S154" s="5">
        <f t="shared" si="171"/>
        <v>20</v>
      </c>
      <c r="T154">
        <f t="shared" si="172"/>
        <v>18.583662966199697</v>
      </c>
      <c r="V154">
        <f t="shared" si="173"/>
        <v>0.12080383340782926</v>
      </c>
      <c r="W154">
        <f t="shared" si="174"/>
        <v>14.496460008939511</v>
      </c>
      <c r="X154">
        <f t="shared" si="182"/>
        <v>536.34678392657452</v>
      </c>
      <c r="Z154">
        <f t="shared" si="183"/>
        <v>44</v>
      </c>
      <c r="AA154">
        <f t="shared" si="184"/>
        <v>2640</v>
      </c>
    </row>
    <row r="155" spans="1:51" x14ac:dyDescent="0.25">
      <c r="A155">
        <f t="shared" si="185"/>
        <v>2640</v>
      </c>
      <c r="B155" s="6">
        <f t="shared" si="178"/>
        <v>3.0555555555555555E-2</v>
      </c>
      <c r="C155" s="5"/>
      <c r="D155" s="5"/>
      <c r="E155" s="5" t="str">
        <f t="shared" si="161"/>
        <v/>
      </c>
      <c r="F155" s="4">
        <f t="shared" si="165"/>
        <v>2.6973947044957675E-2</v>
      </c>
      <c r="G155">
        <f t="shared" si="162"/>
        <v>2.6973947060329719E-2</v>
      </c>
      <c r="H155" s="4">
        <v>2.6973947029585631E-2</v>
      </c>
      <c r="I155" s="5">
        <f t="shared" si="179"/>
        <v>0.35</v>
      </c>
      <c r="J155" s="5">
        <f t="shared" si="180"/>
        <v>0.15</v>
      </c>
      <c r="K155" s="5">
        <f t="shared" si="181"/>
        <v>0.15</v>
      </c>
      <c r="M155">
        <f t="shared" si="163"/>
        <v>1374.3932050728881</v>
      </c>
      <c r="N155">
        <f t="shared" si="166"/>
        <v>8.1632653061224509</v>
      </c>
      <c r="O155">
        <f t="shared" si="167"/>
        <v>44.444444444444443</v>
      </c>
      <c r="P155">
        <f t="shared" si="168"/>
        <v>44.444444444444443</v>
      </c>
      <c r="Q155">
        <f t="shared" si="169"/>
        <v>1471.4453592678992</v>
      </c>
      <c r="R155">
        <f t="shared" si="170"/>
        <v>2.6069213581177527E-2</v>
      </c>
      <c r="S155" s="5">
        <f t="shared" si="171"/>
        <v>20</v>
      </c>
      <c r="T155">
        <f t="shared" si="172"/>
        <v>18.680859556439138</v>
      </c>
      <c r="V155">
        <f t="shared" si="173"/>
        <v>0.11658506737494737</v>
      </c>
      <c r="W155">
        <f t="shared" si="174"/>
        <v>13.990208084993684</v>
      </c>
      <c r="X155">
        <f t="shared" si="182"/>
        <v>550.33699201156821</v>
      </c>
      <c r="Z155">
        <f t="shared" si="183"/>
        <v>46</v>
      </c>
      <c r="AA155">
        <f t="shared" si="184"/>
        <v>2760</v>
      </c>
    </row>
    <row r="156" spans="1:51" x14ac:dyDescent="0.25">
      <c r="A156">
        <f t="shared" si="185"/>
        <v>2760</v>
      </c>
      <c r="B156" s="6">
        <f t="shared" si="178"/>
        <v>3.1944444444444449E-2</v>
      </c>
      <c r="C156" s="5"/>
      <c r="D156" s="5"/>
      <c r="E156" s="5" t="str">
        <f t="shared" si="161"/>
        <v/>
      </c>
      <c r="F156" s="4">
        <f t="shared" si="165"/>
        <v>2.5997768046198143E-2</v>
      </c>
      <c r="G156">
        <f t="shared" si="162"/>
        <v>2.599776806664254E-2</v>
      </c>
      <c r="H156" s="4">
        <v>2.5997768025753747E-2</v>
      </c>
      <c r="I156" s="5">
        <f t="shared" si="179"/>
        <v>0.35</v>
      </c>
      <c r="J156" s="5">
        <f t="shared" si="180"/>
        <v>0.15</v>
      </c>
      <c r="K156" s="5">
        <f t="shared" si="181"/>
        <v>0.15</v>
      </c>
      <c r="M156">
        <f t="shared" si="163"/>
        <v>1479.5439533096774</v>
      </c>
      <c r="N156">
        <f t="shared" si="166"/>
        <v>8.1632653061224509</v>
      </c>
      <c r="O156">
        <f t="shared" si="167"/>
        <v>44.444444444444443</v>
      </c>
      <c r="P156">
        <f t="shared" si="168"/>
        <v>44.444444444444443</v>
      </c>
      <c r="Q156">
        <f t="shared" si="169"/>
        <v>1576.5961075046885</v>
      </c>
      <c r="R156">
        <f t="shared" si="170"/>
        <v>2.5184873569901921E-2</v>
      </c>
      <c r="S156" s="5">
        <f t="shared" si="171"/>
        <v>20</v>
      </c>
      <c r="T156">
        <f t="shared" si="172"/>
        <v>18.7688393529194</v>
      </c>
      <c r="V156">
        <f t="shared" si="173"/>
        <v>0.112630178614077</v>
      </c>
      <c r="W156">
        <f t="shared" si="174"/>
        <v>13.515621433689239</v>
      </c>
      <c r="X156">
        <f t="shared" si="182"/>
        <v>563.85261344525748</v>
      </c>
      <c r="Z156">
        <f t="shared" si="183"/>
        <v>48</v>
      </c>
      <c r="AA156">
        <f t="shared" si="184"/>
        <v>2880</v>
      </c>
    </row>
    <row r="157" spans="1:51" x14ac:dyDescent="0.25">
      <c r="A157">
        <f t="shared" si="185"/>
        <v>2880</v>
      </c>
      <c r="B157" s="6">
        <f t="shared" si="178"/>
        <v>3.3333333333333333E-2</v>
      </c>
      <c r="C157" s="5"/>
      <c r="D157" s="5"/>
      <c r="E157" s="5" t="str">
        <f t="shared" si="161"/>
        <v/>
      </c>
      <c r="F157" s="4">
        <f t="shared" si="165"/>
        <v>2.5087384562056662E-2</v>
      </c>
      <c r="G157">
        <f t="shared" si="162"/>
        <v>2.5087384589325582E-2</v>
      </c>
      <c r="H157" s="4">
        <v>2.5087384534787739E-2</v>
      </c>
      <c r="I157" s="5">
        <f t="shared" si="179"/>
        <v>0.35</v>
      </c>
      <c r="J157" s="5">
        <f t="shared" si="180"/>
        <v>0.15</v>
      </c>
      <c r="K157" s="5">
        <f t="shared" si="181"/>
        <v>0.15</v>
      </c>
      <c r="M157">
        <f t="shared" si="163"/>
        <v>1588.8731523383667</v>
      </c>
      <c r="N157">
        <f t="shared" si="166"/>
        <v>8.1632653061224509</v>
      </c>
      <c r="O157">
        <f t="shared" si="167"/>
        <v>44.444444444444443</v>
      </c>
      <c r="P157">
        <f t="shared" si="168"/>
        <v>44.444444444444443</v>
      </c>
      <c r="Q157">
        <f t="shared" si="169"/>
        <v>1685.9253065333778</v>
      </c>
      <c r="R157">
        <f t="shared" si="170"/>
        <v>2.4354590693815723E-2</v>
      </c>
      <c r="S157" s="5">
        <f t="shared" si="171"/>
        <v>20</v>
      </c>
      <c r="T157">
        <f t="shared" si="172"/>
        <v>18.848677888410482</v>
      </c>
      <c r="V157">
        <f t="shared" si="173"/>
        <v>0.10891704071111145</v>
      </c>
      <c r="W157">
        <f t="shared" si="174"/>
        <v>13.070044885333374</v>
      </c>
      <c r="X157">
        <f t="shared" si="182"/>
        <v>576.92265833059082</v>
      </c>
      <c r="Z157">
        <f t="shared" si="183"/>
        <v>50</v>
      </c>
      <c r="AA157">
        <f t="shared" si="184"/>
        <v>3000</v>
      </c>
    </row>
    <row r="158" spans="1:51" x14ac:dyDescent="0.25">
      <c r="A158">
        <f t="shared" si="185"/>
        <v>3000</v>
      </c>
      <c r="B158" s="6">
        <f t="shared" si="178"/>
        <v>3.4722222222222224E-2</v>
      </c>
      <c r="C158" s="5"/>
      <c r="D158" s="5"/>
      <c r="E158" s="5" t="str">
        <f t="shared" si="161"/>
        <v/>
      </c>
      <c r="F158" s="4">
        <f t="shared" si="165"/>
        <v>2.4236558028988352E-2</v>
      </c>
      <c r="G158">
        <f t="shared" si="162"/>
        <v>2.4236558060419494E-2</v>
      </c>
      <c r="H158" s="4">
        <v>2.4236557997557213E-2</v>
      </c>
      <c r="I158" s="5">
        <f t="shared" si="179"/>
        <v>0.35</v>
      </c>
      <c r="J158" s="5">
        <f t="shared" si="180"/>
        <v>0.15</v>
      </c>
      <c r="K158" s="5">
        <f t="shared" si="181"/>
        <v>0.15</v>
      </c>
      <c r="M158">
        <f t="shared" si="163"/>
        <v>1702.3862960426309</v>
      </c>
      <c r="N158">
        <f t="shared" si="166"/>
        <v>8.1632653061224509</v>
      </c>
      <c r="O158">
        <f t="shared" si="167"/>
        <v>44.444444444444443</v>
      </c>
      <c r="P158">
        <f t="shared" si="168"/>
        <v>44.444444444444443</v>
      </c>
      <c r="Q158">
        <f t="shared" si="169"/>
        <v>1799.438450237642</v>
      </c>
      <c r="R158">
        <f t="shared" si="170"/>
        <v>2.3573903526370902E-2</v>
      </c>
      <c r="S158" s="5">
        <f t="shared" si="171"/>
        <v>20</v>
      </c>
      <c r="T158">
        <f t="shared" si="172"/>
        <v>18.921306208809821</v>
      </c>
      <c r="V158">
        <f t="shared" si="173"/>
        <v>0.10542570155997469</v>
      </c>
      <c r="W158">
        <f t="shared" si="174"/>
        <v>12.651084187196963</v>
      </c>
      <c r="X158">
        <f t="shared" si="182"/>
        <v>589.57374251778776</v>
      </c>
      <c r="Z158">
        <f t="shared" si="183"/>
        <v>52</v>
      </c>
      <c r="AA158">
        <f t="shared" si="184"/>
        <v>3120</v>
      </c>
    </row>
    <row r="159" spans="1:51" x14ac:dyDescent="0.25">
      <c r="A159">
        <f t="shared" si="185"/>
        <v>3120</v>
      </c>
      <c r="B159" s="6">
        <f t="shared" si="178"/>
        <v>3.6111111111111108E-2</v>
      </c>
      <c r="C159" s="5"/>
      <c r="D159" s="5"/>
      <c r="E159" s="5" t="str">
        <f t="shared" si="161"/>
        <v/>
      </c>
      <c r="F159" s="4">
        <f t="shared" si="165"/>
        <v>2.3439792715363651E-2</v>
      </c>
      <c r="G159">
        <f t="shared" si="162"/>
        <v>2.3439792749277762E-2</v>
      </c>
      <c r="H159" s="4">
        <v>2.3439792681449544E-2</v>
      </c>
      <c r="I159" s="5">
        <f t="shared" si="179"/>
        <v>0.35</v>
      </c>
      <c r="J159" s="5">
        <f t="shared" si="180"/>
        <v>0.15</v>
      </c>
      <c r="K159" s="5">
        <f t="shared" si="181"/>
        <v>0.15</v>
      </c>
      <c r="M159">
        <f t="shared" si="163"/>
        <v>1820.0883410312006</v>
      </c>
      <c r="N159">
        <f t="shared" si="166"/>
        <v>8.1632653061224509</v>
      </c>
      <c r="O159">
        <f t="shared" si="167"/>
        <v>44.444444444444443</v>
      </c>
      <c r="P159">
        <f t="shared" si="168"/>
        <v>44.444444444444443</v>
      </c>
      <c r="Q159">
        <f t="shared" si="169"/>
        <v>1917.1404952262117</v>
      </c>
      <c r="R159">
        <f t="shared" si="170"/>
        <v>2.2838786759059912E-2</v>
      </c>
      <c r="S159" s="5">
        <f t="shared" si="171"/>
        <v>20</v>
      </c>
      <c r="T159">
        <f t="shared" si="172"/>
        <v>18.987532166404325</v>
      </c>
      <c r="V159">
        <f t="shared" si="173"/>
        <v>0.10213815943376016</v>
      </c>
      <c r="W159">
        <f t="shared" si="174"/>
        <v>12.256579132051218</v>
      </c>
      <c r="X159">
        <f t="shared" si="182"/>
        <v>601.83032164983899</v>
      </c>
      <c r="Z159">
        <f t="shared" si="183"/>
        <v>54</v>
      </c>
      <c r="AA159">
        <f t="shared" si="184"/>
        <v>3240</v>
      </c>
    </row>
    <row r="160" spans="1:51" x14ac:dyDescent="0.25">
      <c r="A160">
        <f t="shared" si="185"/>
        <v>3240</v>
      </c>
      <c r="B160" s="6">
        <f t="shared" si="178"/>
        <v>3.7499999999999999E-2</v>
      </c>
      <c r="C160" s="5"/>
      <c r="D160" s="5"/>
      <c r="E160" s="5" t="str">
        <f t="shared" si="161"/>
        <v/>
      </c>
      <c r="F160" s="4">
        <f t="shared" si="165"/>
        <v>2.269223131258704E-2</v>
      </c>
      <c r="G160">
        <f t="shared" si="162"/>
        <v>2.2692231347843084E-2</v>
      </c>
      <c r="H160" s="4">
        <v>2.2692231277330992E-2</v>
      </c>
      <c r="I160" s="5">
        <f t="shared" si="179"/>
        <v>0.35</v>
      </c>
      <c r="J160" s="5">
        <f t="shared" si="180"/>
        <v>0.15</v>
      </c>
      <c r="K160" s="5">
        <f t="shared" si="181"/>
        <v>0.15</v>
      </c>
      <c r="M160">
        <f t="shared" si="163"/>
        <v>1941.9837770795903</v>
      </c>
      <c r="N160">
        <f t="shared" si="166"/>
        <v>8.1632653061224509</v>
      </c>
      <c r="O160">
        <f t="shared" si="167"/>
        <v>44.444444444444443</v>
      </c>
      <c r="P160">
        <f t="shared" si="168"/>
        <v>44.444444444444443</v>
      </c>
      <c r="Q160">
        <f t="shared" si="169"/>
        <v>2039.0359312746014</v>
      </c>
      <c r="R160">
        <f t="shared" si="170"/>
        <v>2.2145605572014612E-2</v>
      </c>
      <c r="S160" s="5">
        <f t="shared" si="171"/>
        <v>20</v>
      </c>
      <c r="T160">
        <f t="shared" si="172"/>
        <v>19.048058421076043</v>
      </c>
      <c r="V160">
        <f t="shared" si="173"/>
        <v>9.9038158923845571E-2</v>
      </c>
      <c r="W160">
        <f t="shared" si="174"/>
        <v>11.884579070861468</v>
      </c>
      <c r="X160">
        <f t="shared" si="182"/>
        <v>613.71490072070048</v>
      </c>
      <c r="Z160">
        <f t="shared" si="183"/>
        <v>56</v>
      </c>
      <c r="AA160">
        <f t="shared" si="184"/>
        <v>3360</v>
      </c>
    </row>
    <row r="161" spans="1:27" x14ac:dyDescent="0.25">
      <c r="A161">
        <f t="shared" si="185"/>
        <v>3360</v>
      </c>
      <c r="B161" s="6">
        <f t="shared" si="178"/>
        <v>3.888888888888889E-2</v>
      </c>
      <c r="C161" s="5"/>
      <c r="D161" s="5"/>
      <c r="E161" s="5" t="str">
        <f t="shared" si="161"/>
        <v/>
      </c>
      <c r="F161" s="4">
        <f t="shared" si="165"/>
        <v>2.1989567178139841E-2</v>
      </c>
      <c r="G161">
        <f t="shared" si="162"/>
        <v>2.1989567213888499E-2</v>
      </c>
      <c r="H161" s="4">
        <v>2.1989567142391184E-2</v>
      </c>
      <c r="I161" s="5">
        <f t="shared" si="179"/>
        <v>0.35</v>
      </c>
      <c r="J161" s="5">
        <f t="shared" si="180"/>
        <v>0.15</v>
      </c>
      <c r="K161" s="5">
        <f t="shared" si="181"/>
        <v>0.15</v>
      </c>
      <c r="M161">
        <f t="shared" si="163"/>
        <v>2068.0766873630955</v>
      </c>
      <c r="N161">
        <f t="shared" si="166"/>
        <v>8.1632653061224509</v>
      </c>
      <c r="O161">
        <f t="shared" si="167"/>
        <v>44.444444444444443</v>
      </c>
      <c r="P161">
        <f t="shared" si="168"/>
        <v>44.444444444444443</v>
      </c>
      <c r="Q161">
        <f t="shared" si="169"/>
        <v>2165.1288415581066</v>
      </c>
      <c r="R161">
        <f t="shared" si="170"/>
        <v>2.1491074385852186E-2</v>
      </c>
      <c r="S161" s="5">
        <f t="shared" si="171"/>
        <v>20</v>
      </c>
      <c r="T161">
        <f t="shared" si="172"/>
        <v>19.103497654900124</v>
      </c>
      <c r="V161">
        <f t="shared" si="173"/>
        <v>9.6111006472540075E-2</v>
      </c>
      <c r="W161">
        <f t="shared" si="174"/>
        <v>11.533320776704809</v>
      </c>
      <c r="X161">
        <f t="shared" si="182"/>
        <v>625.24822149740532</v>
      </c>
      <c r="Z161">
        <f t="shared" si="183"/>
        <v>58</v>
      </c>
      <c r="AA161">
        <f t="shared" si="184"/>
        <v>3480</v>
      </c>
    </row>
    <row r="162" spans="1:27" x14ac:dyDescent="0.25">
      <c r="A162">
        <f t="shared" si="185"/>
        <v>3480</v>
      </c>
      <c r="B162" s="6">
        <f t="shared" si="178"/>
        <v>4.0277777777777773E-2</v>
      </c>
      <c r="C162" s="5"/>
      <c r="D162" s="5"/>
      <c r="E162" s="5" t="str">
        <f t="shared" si="161"/>
        <v/>
      </c>
      <c r="F162" s="4">
        <f t="shared" si="165"/>
        <v>2.1327970302826096E-2</v>
      </c>
      <c r="G162">
        <f t="shared" si="162"/>
        <v>2.1327970338378667E-2</v>
      </c>
      <c r="H162" s="4">
        <v>2.1327970267273524E-2</v>
      </c>
      <c r="I162" s="5">
        <f t="shared" si="179"/>
        <v>0.35</v>
      </c>
      <c r="J162" s="5">
        <f t="shared" si="180"/>
        <v>0.15</v>
      </c>
      <c r="K162" s="5">
        <f t="shared" si="181"/>
        <v>0.15</v>
      </c>
      <c r="M162">
        <f t="shared" si="163"/>
        <v>2198.370799298777</v>
      </c>
      <c r="N162">
        <f t="shared" si="166"/>
        <v>8.1632653061224509</v>
      </c>
      <c r="O162">
        <f t="shared" si="167"/>
        <v>44.444444444444443</v>
      </c>
      <c r="P162">
        <f t="shared" si="168"/>
        <v>44.444444444444443</v>
      </c>
      <c r="Q162">
        <f t="shared" si="169"/>
        <v>2295.4229534937881</v>
      </c>
      <c r="R162">
        <f t="shared" si="170"/>
        <v>2.0872219817958594E-2</v>
      </c>
      <c r="S162" s="5">
        <f t="shared" si="171"/>
        <v>20</v>
      </c>
      <c r="T162">
        <f t="shared" si="172"/>
        <v>19.154385434307073</v>
      </c>
      <c r="V162">
        <f t="shared" si="173"/>
        <v>9.3343404708547406E-2</v>
      </c>
      <c r="W162">
        <f t="shared" si="174"/>
        <v>11.201208565025688</v>
      </c>
      <c r="X162">
        <f t="shared" si="182"/>
        <v>636.44943006243102</v>
      </c>
      <c r="Z162">
        <f t="shared" si="183"/>
        <v>60</v>
      </c>
      <c r="AA162">
        <f t="shared" si="184"/>
        <v>3600</v>
      </c>
    </row>
    <row r="163" spans="1:27" x14ac:dyDescent="0.25">
      <c r="A163">
        <f t="shared" si="185"/>
        <v>3600</v>
      </c>
      <c r="B163" s="6">
        <f t="shared" si="178"/>
        <v>4.1666666666666664E-2</v>
      </c>
      <c r="C163" s="5"/>
      <c r="D163" s="5"/>
      <c r="E163" s="5" t="str">
        <f t="shared" si="161"/>
        <v/>
      </c>
      <c r="F163" s="4">
        <f t="shared" si="165"/>
        <v>2.0704024626733666E-2</v>
      </c>
      <c r="G163">
        <f t="shared" si="162"/>
        <v>2.0704024661496581E-2</v>
      </c>
      <c r="H163" s="4">
        <v>2.0704024591970752E-2</v>
      </c>
      <c r="I163" s="5">
        <f t="shared" si="179"/>
        <v>0.35</v>
      </c>
      <c r="J163" s="5">
        <f t="shared" si="180"/>
        <v>0.15</v>
      </c>
      <c r="K163" s="5">
        <f t="shared" si="181"/>
        <v>0.15</v>
      </c>
      <c r="M163">
        <f t="shared" si="163"/>
        <v>2332.8695276617109</v>
      </c>
      <c r="N163">
        <f t="shared" si="166"/>
        <v>8.1632653061224509</v>
      </c>
      <c r="O163">
        <f t="shared" si="167"/>
        <v>44.444444444444443</v>
      </c>
      <c r="P163">
        <f t="shared" si="168"/>
        <v>44.444444444444443</v>
      </c>
      <c r="Q163">
        <f t="shared" si="169"/>
        <v>2429.921681856722</v>
      </c>
      <c r="R163">
        <f t="shared" si="170"/>
        <v>2.0286347562305889E-2</v>
      </c>
      <c r="S163" s="5">
        <f t="shared" si="171"/>
        <v>20</v>
      </c>
      <c r="T163">
        <f t="shared" si="172"/>
        <v>19.201191092538814</v>
      </c>
      <c r="V163">
        <f t="shared" si="173"/>
        <v>9.0723304329006244E-2</v>
      </c>
      <c r="W163">
        <f t="shared" si="174"/>
        <v>10.886796519480749</v>
      </c>
      <c r="X163">
        <f t="shared" si="182"/>
        <v>647.33622658191177</v>
      </c>
      <c r="Z163">
        <f t="shared" si="183"/>
        <v>62</v>
      </c>
      <c r="AA163">
        <f t="shared" si="184"/>
        <v>3720</v>
      </c>
    </row>
    <row r="164" spans="1:27" x14ac:dyDescent="0.25">
      <c r="A164">
        <f t="shared" si="185"/>
        <v>3720</v>
      </c>
      <c r="B164" s="6">
        <f t="shared" si="178"/>
        <v>4.3055555555555555E-2</v>
      </c>
      <c r="C164" s="5"/>
      <c r="D164" s="5"/>
      <c r="E164" s="5" t="str">
        <f t="shared" si="161"/>
        <v/>
      </c>
      <c r="F164" s="4">
        <f t="shared" si="165"/>
        <v>2.0114674774026467E-2</v>
      </c>
      <c r="G164">
        <f t="shared" si="162"/>
        <v>2.0114674807471818E-2</v>
      </c>
      <c r="H164" s="4">
        <v>2.0114674740581116E-2</v>
      </c>
      <c r="I164" s="5">
        <f t="shared" si="179"/>
        <v>0.35</v>
      </c>
      <c r="J164" s="5">
        <f t="shared" si="180"/>
        <v>0.15</v>
      </c>
      <c r="K164" s="5">
        <f t="shared" si="181"/>
        <v>0.15</v>
      </c>
      <c r="M164">
        <f t="shared" si="163"/>
        <v>2471.5760113164524</v>
      </c>
      <c r="N164">
        <f t="shared" si="166"/>
        <v>8.1632653061224509</v>
      </c>
      <c r="O164">
        <f t="shared" si="167"/>
        <v>44.444444444444443</v>
      </c>
      <c r="P164">
        <f t="shared" si="168"/>
        <v>44.444444444444443</v>
      </c>
      <c r="Q164">
        <f t="shared" si="169"/>
        <v>2568.6281655114635</v>
      </c>
      <c r="R164">
        <f t="shared" si="170"/>
        <v>1.9731012868113358E-2</v>
      </c>
      <c r="S164" s="5">
        <f t="shared" si="171"/>
        <v>20</v>
      </c>
      <c r="T164">
        <f t="shared" si="172"/>
        <v>19.244326948539197</v>
      </c>
      <c r="V164">
        <f t="shared" si="173"/>
        <v>8.8239772076049133E-2</v>
      </c>
      <c r="W164">
        <f t="shared" si="174"/>
        <v>10.588772649125897</v>
      </c>
      <c r="X164">
        <f t="shared" si="182"/>
        <v>657.92499923103765</v>
      </c>
      <c r="Z164">
        <f t="shared" si="183"/>
        <v>64</v>
      </c>
      <c r="AA164">
        <f t="shared" si="184"/>
        <v>3840</v>
      </c>
    </row>
    <row r="165" spans="1:27" x14ac:dyDescent="0.25">
      <c r="A165">
        <f t="shared" si="185"/>
        <v>3840</v>
      </c>
      <c r="B165" s="6">
        <f t="shared" si="178"/>
        <v>4.4444444444444439E-2</v>
      </c>
      <c r="C165" s="5"/>
      <c r="D165" s="5"/>
      <c r="E165" s="5" t="str">
        <f t="shared" si="161"/>
        <v/>
      </c>
      <c r="F165" s="4">
        <f t="shared" si="165"/>
        <v>1.9557180633261173E-2</v>
      </c>
      <c r="G165">
        <f t="shared" si="162"/>
        <v>1.9557180664915904E-2</v>
      </c>
      <c r="H165" s="4">
        <v>1.9557180601606439E-2</v>
      </c>
      <c r="I165" s="5">
        <f t="shared" si="179"/>
        <v>0.35</v>
      </c>
      <c r="J165" s="5">
        <f t="shared" si="180"/>
        <v>0.15</v>
      </c>
      <c r="K165" s="5">
        <f t="shared" si="181"/>
        <v>0.15</v>
      </c>
      <c r="M165">
        <f t="shared" si="163"/>
        <v>2614.4931446480427</v>
      </c>
      <c r="N165">
        <f t="shared" si="166"/>
        <v>8.1632653061224509</v>
      </c>
      <c r="O165">
        <f t="shared" si="167"/>
        <v>44.444444444444443</v>
      </c>
      <c r="P165">
        <f t="shared" si="168"/>
        <v>44.444444444444443</v>
      </c>
      <c r="Q165">
        <f t="shared" si="169"/>
        <v>2711.5452988430538</v>
      </c>
      <c r="R165">
        <f t="shared" si="170"/>
        <v>1.9203994280013088E-2</v>
      </c>
      <c r="S165" s="5">
        <f t="shared" si="171"/>
        <v>20</v>
      </c>
      <c r="T165">
        <f t="shared" si="172"/>
        <v>19.284156128710659</v>
      </c>
      <c r="V165">
        <f t="shared" si="173"/>
        <v>8.5882873299252788E-2</v>
      </c>
      <c r="W165">
        <f t="shared" si="174"/>
        <v>10.305944795910335</v>
      </c>
      <c r="X165">
        <f t="shared" si="182"/>
        <v>668.23094402694801</v>
      </c>
      <c r="Z165">
        <f t="shared" si="183"/>
        <v>66</v>
      </c>
      <c r="AA165">
        <f t="shared" si="184"/>
        <v>3960</v>
      </c>
    </row>
    <row r="166" spans="1:27" x14ac:dyDescent="0.25">
      <c r="A166">
        <f t="shared" si="185"/>
        <v>3960</v>
      </c>
      <c r="B166" s="6">
        <f t="shared" si="178"/>
        <v>4.583333333333333E-2</v>
      </c>
      <c r="C166" s="5"/>
      <c r="D166" s="5"/>
      <c r="E166" s="5" t="str">
        <f t="shared" si="161"/>
        <v/>
      </c>
      <c r="F166" s="4">
        <f t="shared" si="165"/>
        <v>1.902907849611904E-2</v>
      </c>
      <c r="G166">
        <f t="shared" si="162"/>
        <v>1.9029078525563039E-2</v>
      </c>
      <c r="H166" s="4">
        <v>1.9029078466675037E-2</v>
      </c>
      <c r="I166" s="5">
        <f t="shared" si="179"/>
        <v>0.35</v>
      </c>
      <c r="J166" s="5">
        <f t="shared" si="180"/>
        <v>0.15</v>
      </c>
      <c r="K166" s="5">
        <f t="shared" si="181"/>
        <v>0.15</v>
      </c>
      <c r="M166">
        <f t="shared" si="163"/>
        <v>2761.6236045732321</v>
      </c>
      <c r="N166">
        <f t="shared" si="166"/>
        <v>8.1632653061224509</v>
      </c>
      <c r="O166">
        <f t="shared" si="167"/>
        <v>44.444444444444443</v>
      </c>
      <c r="P166">
        <f t="shared" si="168"/>
        <v>44.444444444444443</v>
      </c>
      <c r="Q166">
        <f t="shared" si="169"/>
        <v>2858.6757587682432</v>
      </c>
      <c r="R166">
        <f t="shared" si="170"/>
        <v>1.8703270308798974E-2</v>
      </c>
      <c r="S166" s="5">
        <f t="shared" si="171"/>
        <v>20</v>
      </c>
      <c r="T166">
        <f t="shared" si="172"/>
        <v>19.320999215127291</v>
      </c>
      <c r="V166">
        <f t="shared" si="173"/>
        <v>8.3643567624055976E-2</v>
      </c>
      <c r="W166">
        <f t="shared" si="174"/>
        <v>10.037228114886718</v>
      </c>
      <c r="X166">
        <f t="shared" si="182"/>
        <v>678.26817214183473</v>
      </c>
      <c r="Z166">
        <f t="shared" si="183"/>
        <v>68</v>
      </c>
      <c r="AA166">
        <f t="shared" si="184"/>
        <v>4080</v>
      </c>
    </row>
    <row r="167" spans="1:27" x14ac:dyDescent="0.25">
      <c r="A167">
        <f t="shared" si="185"/>
        <v>4080</v>
      </c>
      <c r="B167" s="6">
        <f t="shared" si="178"/>
        <v>4.7222222222222228E-2</v>
      </c>
      <c r="C167" s="5"/>
      <c r="D167" s="5"/>
      <c r="E167" s="5" t="str">
        <f t="shared" si="161"/>
        <v/>
      </c>
      <c r="F167" s="4">
        <f t="shared" si="165"/>
        <v>1.8528147697877681E-2</v>
      </c>
      <c r="G167">
        <f t="shared" si="162"/>
        <v>1.8528147724745113E-2</v>
      </c>
      <c r="H167" s="4">
        <v>1.8528147671010253E-2</v>
      </c>
      <c r="I167" s="5">
        <f t="shared" si="179"/>
        <v>0.35</v>
      </c>
      <c r="J167" s="5">
        <f t="shared" si="180"/>
        <v>0.15</v>
      </c>
      <c r="K167" s="5">
        <f t="shared" si="181"/>
        <v>0.15</v>
      </c>
      <c r="M167">
        <f t="shared" si="163"/>
        <v>2912.9698738501343</v>
      </c>
      <c r="N167">
        <f t="shared" si="166"/>
        <v>8.1632653061224509</v>
      </c>
      <c r="O167">
        <f t="shared" si="167"/>
        <v>44.444444444444443</v>
      </c>
      <c r="P167">
        <f t="shared" si="168"/>
        <v>44.444444444444443</v>
      </c>
      <c r="Q167">
        <f t="shared" si="169"/>
        <v>3010.0220280451454</v>
      </c>
      <c r="R167">
        <f t="shared" si="170"/>
        <v>1.8226998719326502E-2</v>
      </c>
      <c r="S167" s="5">
        <f t="shared" si="171"/>
        <v>20</v>
      </c>
      <c r="T167">
        <f t="shared" si="172"/>
        <v>19.355139907344522</v>
      </c>
      <c r="V167">
        <f t="shared" si="173"/>
        <v>8.151361632443134E-2</v>
      </c>
      <c r="W167">
        <f t="shared" si="174"/>
        <v>9.78163395893176</v>
      </c>
      <c r="X167" s="7">
        <f t="shared" si="182"/>
        <v>688.04980610076643</v>
      </c>
      <c r="Z167">
        <f t="shared" si="183"/>
        <v>70</v>
      </c>
      <c r="AA167">
        <f t="shared" si="184"/>
        <v>4200</v>
      </c>
    </row>
    <row r="168" spans="1:27" x14ac:dyDescent="0.25">
      <c r="A168">
        <f t="shared" si="185"/>
        <v>4200</v>
      </c>
      <c r="B168" s="6">
        <f t="shared" si="178"/>
        <v>4.8611111111111112E-2</v>
      </c>
      <c r="C168" s="5"/>
      <c r="D168" s="5"/>
      <c r="E168" s="5" t="str">
        <f t="shared" si="161"/>
        <v/>
      </c>
      <c r="F168" s="4">
        <f t="shared" si="165"/>
        <v>1.8052381889089898E-2</v>
      </c>
      <c r="G168">
        <f t="shared" si="162"/>
        <v>1.8052381913071097E-2</v>
      </c>
      <c r="H168" s="4">
        <v>1.8052381865108699E-2</v>
      </c>
      <c r="I168" s="5">
        <f t="shared" si="179"/>
        <v>0.35</v>
      </c>
      <c r="J168" s="5">
        <f t="shared" si="180"/>
        <v>0.15</v>
      </c>
      <c r="K168" s="5">
        <f t="shared" si="181"/>
        <v>0.15</v>
      </c>
      <c r="M168">
        <f t="shared" si="163"/>
        <v>3068.5342612747554</v>
      </c>
      <c r="N168">
        <f t="shared" si="166"/>
        <v>8.1632653061224509</v>
      </c>
      <c r="O168">
        <f t="shared" si="167"/>
        <v>44.444444444444443</v>
      </c>
      <c r="P168">
        <f t="shared" si="168"/>
        <v>44.444444444444443</v>
      </c>
      <c r="Q168">
        <f t="shared" si="169"/>
        <v>3165.5864154697665</v>
      </c>
      <c r="R168">
        <f t="shared" si="170"/>
        <v>1.7773498145458675E-2</v>
      </c>
      <c r="S168" s="5">
        <f t="shared" si="171"/>
        <v>20</v>
      </c>
      <c r="T168">
        <f t="shared" si="172"/>
        <v>19.386829854205015</v>
      </c>
      <c r="V168">
        <f t="shared" si="173"/>
        <v>7.9485500102424084E-2</v>
      </c>
      <c r="W168">
        <f t="shared" si="174"/>
        <v>9.5382600122908894</v>
      </c>
      <c r="X168">
        <f t="shared" si="182"/>
        <v>697.58806611305727</v>
      </c>
      <c r="Z168">
        <f t="shared" si="183"/>
        <v>72</v>
      </c>
      <c r="AA168">
        <f t="shared" si="184"/>
        <v>4320</v>
      </c>
    </row>
    <row r="169" spans="1:27" x14ac:dyDescent="0.25">
      <c r="A169">
        <f t="shared" si="185"/>
        <v>4320</v>
      </c>
      <c r="B169" s="6">
        <f t="shared" si="178"/>
        <v>0.05</v>
      </c>
      <c r="C169" s="5"/>
      <c r="D169" s="5"/>
      <c r="E169" s="5" t="str">
        <f t="shared" si="161"/>
        <v/>
      </c>
      <c r="F169" s="4">
        <f t="shared" si="165"/>
        <v>1.7599964218799995E-2</v>
      </c>
      <c r="G169">
        <f t="shared" si="162"/>
        <v>1.759996423964251E-2</v>
      </c>
      <c r="H169" s="4">
        <v>1.7599964197957479E-2</v>
      </c>
      <c r="I169" s="5">
        <f t="shared" si="179"/>
        <v>0.35</v>
      </c>
      <c r="J169" s="5">
        <f t="shared" si="180"/>
        <v>0.15</v>
      </c>
      <c r="K169" s="5">
        <f t="shared" si="181"/>
        <v>0.15</v>
      </c>
      <c r="M169">
        <f t="shared" si="163"/>
        <v>3228.3189192482464</v>
      </c>
      <c r="N169">
        <f t="shared" si="166"/>
        <v>8.1632653061224509</v>
      </c>
      <c r="O169">
        <f t="shared" si="167"/>
        <v>44.444444444444443</v>
      </c>
      <c r="P169">
        <f t="shared" si="168"/>
        <v>44.444444444444443</v>
      </c>
      <c r="Q169">
        <f t="shared" si="169"/>
        <v>3325.3710734432575</v>
      </c>
      <c r="R169">
        <f t="shared" si="170"/>
        <v>1.7341231767766932E-2</v>
      </c>
      <c r="S169" s="5">
        <f t="shared" si="171"/>
        <v>20</v>
      </c>
      <c r="T169">
        <f t="shared" si="172"/>
        <v>19.416292786269299</v>
      </c>
      <c r="V169">
        <f t="shared" si="173"/>
        <v>7.7552346092611413E-2</v>
      </c>
      <c r="W169">
        <f t="shared" si="174"/>
        <v>9.3062815311133704</v>
      </c>
      <c r="X169">
        <f t="shared" si="182"/>
        <v>706.89434764417069</v>
      </c>
      <c r="Z169">
        <f t="shared" si="183"/>
        <v>74</v>
      </c>
      <c r="AA169">
        <f t="shared" si="184"/>
        <v>4440</v>
      </c>
    </row>
    <row r="170" spans="1:27" x14ac:dyDescent="0.25">
      <c r="A170">
        <f t="shared" si="185"/>
        <v>4440</v>
      </c>
      <c r="B170" s="6">
        <f t="shared" si="178"/>
        <v>5.1388888888888894E-2</v>
      </c>
      <c r="C170" s="5"/>
      <c r="D170" s="5"/>
      <c r="E170" s="5" t="str">
        <f t="shared" si="161"/>
        <v/>
      </c>
      <c r="F170" s="4">
        <f t="shared" si="165"/>
        <v>1.7169245832309062E-2</v>
      </c>
      <c r="G170">
        <f t="shared" si="162"/>
        <v>1.7169245849817386E-2</v>
      </c>
      <c r="H170" s="4">
        <v>1.716924581480074E-2</v>
      </c>
      <c r="I170" s="5">
        <f t="shared" si="179"/>
        <v>0.35</v>
      </c>
      <c r="J170" s="5">
        <f t="shared" si="180"/>
        <v>0.15</v>
      </c>
      <c r="K170" s="5">
        <f t="shared" si="181"/>
        <v>0.15</v>
      </c>
      <c r="M170">
        <f t="shared" si="163"/>
        <v>3392.3258591147069</v>
      </c>
      <c r="N170">
        <f t="shared" si="166"/>
        <v>8.1632653061224509</v>
      </c>
      <c r="O170">
        <f t="shared" si="167"/>
        <v>44.444444444444443</v>
      </c>
      <c r="P170">
        <f t="shared" si="168"/>
        <v>44.444444444444443</v>
      </c>
      <c r="Q170">
        <f t="shared" si="169"/>
        <v>3489.378013309718</v>
      </c>
      <c r="R170">
        <f t="shared" si="170"/>
        <v>1.6928792815892778E-2</v>
      </c>
      <c r="S170" s="5">
        <f t="shared" si="171"/>
        <v>20</v>
      </c>
      <c r="T170">
        <f t="shared" si="172"/>
        <v>19.44372805798157</v>
      </c>
      <c r="V170">
        <f t="shared" si="173"/>
        <v>7.5707863026692676E-2</v>
      </c>
      <c r="W170">
        <f t="shared" si="174"/>
        <v>9.0849435632031206</v>
      </c>
      <c r="X170">
        <f t="shared" si="182"/>
        <v>715.97929120737376</v>
      </c>
      <c r="Z170">
        <f t="shared" si="183"/>
        <v>76</v>
      </c>
      <c r="AA170">
        <f t="shared" si="184"/>
        <v>4560</v>
      </c>
    </row>
    <row r="171" spans="1:27" x14ac:dyDescent="0.25">
      <c r="A171">
        <f t="shared" si="185"/>
        <v>4560</v>
      </c>
      <c r="B171" s="6">
        <f t="shared" si="178"/>
        <v>5.2777777777777778E-2</v>
      </c>
      <c r="C171" s="5"/>
      <c r="D171" s="5"/>
      <c r="E171" s="5" t="str">
        <f t="shared" si="161"/>
        <v/>
      </c>
      <c r="F171" s="4">
        <f t="shared" si="165"/>
        <v>1.6758727186599567E-2</v>
      </c>
      <c r="G171">
        <f t="shared" si="162"/>
        <v>1.6758727200633493E-2</v>
      </c>
      <c r="H171" s="4">
        <v>1.675872717256564E-2</v>
      </c>
      <c r="I171" s="5">
        <f t="shared" si="179"/>
        <v>0.35</v>
      </c>
      <c r="J171" s="5">
        <f t="shared" si="180"/>
        <v>0.15</v>
      </c>
      <c r="K171" s="5">
        <f t="shared" si="181"/>
        <v>0.15</v>
      </c>
      <c r="M171">
        <f t="shared" si="163"/>
        <v>3560.5569646010008</v>
      </c>
      <c r="N171">
        <f t="shared" si="166"/>
        <v>8.1632653061224509</v>
      </c>
      <c r="O171">
        <f t="shared" si="167"/>
        <v>44.444444444444443</v>
      </c>
      <c r="P171">
        <f t="shared" si="168"/>
        <v>44.444444444444443</v>
      </c>
      <c r="Q171">
        <f t="shared" si="169"/>
        <v>3657.6091187960119</v>
      </c>
      <c r="R171">
        <f t="shared" si="170"/>
        <v>1.6534891682796028E-2</v>
      </c>
      <c r="S171" s="5">
        <f t="shared" si="171"/>
        <v>20</v>
      </c>
      <c r="T171">
        <f t="shared" si="172"/>
        <v>19.469313690758959</v>
      </c>
      <c r="V171">
        <f t="shared" si="173"/>
        <v>7.3946283606655616E-2</v>
      </c>
      <c r="W171">
        <f t="shared" si="174"/>
        <v>8.8735540327986744</v>
      </c>
      <c r="X171">
        <f t="shared" si="182"/>
        <v>724.85284524017243</v>
      </c>
      <c r="Z171">
        <f t="shared" si="183"/>
        <v>78</v>
      </c>
      <c r="AA171">
        <f t="shared" si="184"/>
        <v>4680</v>
      </c>
    </row>
    <row r="172" spans="1:27" x14ac:dyDescent="0.25">
      <c r="A172">
        <f t="shared" si="185"/>
        <v>4680</v>
      </c>
      <c r="B172" s="6">
        <f t="shared" si="178"/>
        <v>5.4166666666666669E-2</v>
      </c>
      <c r="C172" s="5"/>
      <c r="D172" s="5"/>
      <c r="E172" s="5" t="str">
        <f t="shared" ref="E172:E192" si="198">IF(ABS(G172-H172)/H172&gt;0.001,"Re-Calc","")</f>
        <v/>
      </c>
      <c r="F172" s="4">
        <f t="shared" ref="F172:F192" si="199">(G172+H172)/2</f>
        <v>1.6365987705302756E-2</v>
      </c>
      <c r="G172">
        <f t="shared" ref="G172:G191" si="200">(363/G$130)/(EXP((G$132*X172)/(363/G$131)))</f>
        <v>1.6367091518551671E-2</v>
      </c>
      <c r="H172" s="4">
        <v>1.6364883892053841E-2</v>
      </c>
      <c r="I172" s="5">
        <f t="shared" si="179"/>
        <v>0.35</v>
      </c>
      <c r="J172" s="5">
        <f t="shared" si="180"/>
        <v>0.15</v>
      </c>
      <c r="K172" s="5">
        <f t="shared" si="181"/>
        <v>0.15</v>
      </c>
      <c r="M172">
        <f t="shared" ref="M172:M191" si="201">IF(M$132="x",0,1/H172^2)</f>
        <v>3733.9985355082026</v>
      </c>
      <c r="N172">
        <f t="shared" ref="N172:N192" si="202">IF(N$132="x",0,1/I172^2)</f>
        <v>8.1632653061224509</v>
      </c>
      <c r="O172">
        <f t="shared" ref="O172:O192" si="203">IF(O$132="x",0,1/J172^2)</f>
        <v>44.444444444444443</v>
      </c>
      <c r="P172">
        <f t="shared" ref="P172:P192" si="204">IF(P$132="x",0,1/K172^2)</f>
        <v>44.444444444444443</v>
      </c>
      <c r="Q172">
        <f t="shared" ref="Q172:Q192" si="205">M172+P172+O172+N172</f>
        <v>3831.0506897032137</v>
      </c>
      <c r="R172">
        <f t="shared" ref="R172:R192" si="206">1/SQRT(Q172)</f>
        <v>1.6156268082723191E-2</v>
      </c>
      <c r="S172" s="5">
        <f t="shared" si="171"/>
        <v>20</v>
      </c>
      <c r="T172">
        <f t="shared" ref="T172:T191" si="207">M172*V172^2</f>
        <v>19.493339232206662</v>
      </c>
      <c r="V172">
        <f t="shared" ref="V172:V191" si="208">R172*SQRT(S172)</f>
        <v>7.2253027391358499E-2</v>
      </c>
      <c r="W172">
        <f t="shared" si="174"/>
        <v>8.6703632869630205</v>
      </c>
      <c r="X172">
        <f t="shared" ref="X172:X191" si="209">X171+W172</f>
        <v>733.52320852713547</v>
      </c>
      <c r="Z172">
        <f t="shared" ref="Z172:Z192" si="210">A173/60</f>
        <v>80</v>
      </c>
      <c r="AA172">
        <f t="shared" ref="AA172:AA192" si="211">A173</f>
        <v>4800</v>
      </c>
    </row>
    <row r="173" spans="1:27" x14ac:dyDescent="0.25">
      <c r="A173">
        <f t="shared" si="185"/>
        <v>4800</v>
      </c>
      <c r="B173" s="6">
        <f t="shared" si="178"/>
        <v>5.5555555555555559E-2</v>
      </c>
      <c r="C173" s="5"/>
      <c r="D173" s="5"/>
      <c r="E173" s="5" t="str">
        <f t="shared" si="198"/>
        <v/>
      </c>
      <c r="F173" s="4">
        <f t="shared" si="199"/>
        <v>1.5990980931339549E-2</v>
      </c>
      <c r="G173">
        <f t="shared" si="200"/>
        <v>1.5993082128894668E-2</v>
      </c>
      <c r="H173" s="4">
        <v>1.5988879733784427E-2</v>
      </c>
      <c r="I173" s="5">
        <f t="shared" si="179"/>
        <v>0.35</v>
      </c>
      <c r="J173" s="5">
        <f t="shared" si="180"/>
        <v>0.15</v>
      </c>
      <c r="K173" s="5">
        <f t="shared" si="181"/>
        <v>0.15</v>
      </c>
      <c r="M173">
        <f t="shared" si="201"/>
        <v>3911.6854834586075</v>
      </c>
      <c r="N173">
        <f t="shared" si="202"/>
        <v>8.1632653061224509</v>
      </c>
      <c r="O173">
        <f t="shared" si="203"/>
        <v>44.444444444444443</v>
      </c>
      <c r="P173">
        <f t="shared" si="204"/>
        <v>44.444444444444443</v>
      </c>
      <c r="Q173">
        <f t="shared" si="205"/>
        <v>4008.7376376536185</v>
      </c>
      <c r="R173">
        <f t="shared" si="206"/>
        <v>1.5794147269088118E-2</v>
      </c>
      <c r="S173" s="5">
        <f t="shared" si="171"/>
        <v>20</v>
      </c>
      <c r="T173">
        <f t="shared" si="207"/>
        <v>19.515796926776098</v>
      </c>
      <c r="V173">
        <f t="shared" si="208"/>
        <v>7.0633573880647393E-2</v>
      </c>
      <c r="W173">
        <f t="shared" si="174"/>
        <v>8.4760288656776872</v>
      </c>
      <c r="X173">
        <f t="shared" si="209"/>
        <v>741.99923739281314</v>
      </c>
      <c r="Z173">
        <f t="shared" si="210"/>
        <v>82</v>
      </c>
      <c r="AA173">
        <f t="shared" si="211"/>
        <v>4920</v>
      </c>
    </row>
    <row r="174" spans="1:27" x14ac:dyDescent="0.25">
      <c r="A174">
        <f t="shared" si="185"/>
        <v>4920</v>
      </c>
      <c r="B174" s="6">
        <f t="shared" si="178"/>
        <v>5.6944444444444443E-2</v>
      </c>
      <c r="C174" s="5"/>
      <c r="D174" s="5"/>
      <c r="E174" s="5" t="str">
        <f t="shared" si="198"/>
        <v/>
      </c>
      <c r="F174" s="4">
        <f t="shared" si="199"/>
        <v>1.563255606795215E-2</v>
      </c>
      <c r="G174">
        <f t="shared" si="200"/>
        <v>1.5635549690885566E-2</v>
      </c>
      <c r="H174" s="4">
        <v>1.5629562445018733E-2</v>
      </c>
      <c r="I174" s="5">
        <f t="shared" si="179"/>
        <v>0.35</v>
      </c>
      <c r="J174" s="5">
        <f t="shared" si="180"/>
        <v>0.15</v>
      </c>
      <c r="K174" s="5">
        <f t="shared" si="181"/>
        <v>0.15</v>
      </c>
      <c r="M174">
        <f t="shared" si="201"/>
        <v>4093.6090121170487</v>
      </c>
      <c r="N174">
        <f t="shared" si="202"/>
        <v>8.1632653061224509</v>
      </c>
      <c r="O174">
        <f t="shared" si="203"/>
        <v>44.444444444444443</v>
      </c>
      <c r="P174">
        <f t="shared" si="204"/>
        <v>44.444444444444443</v>
      </c>
      <c r="Q174">
        <f t="shared" si="205"/>
        <v>4190.6611663120602</v>
      </c>
      <c r="R174">
        <f t="shared" si="206"/>
        <v>1.5447518578215474E-2</v>
      </c>
      <c r="S174" s="5">
        <f t="shared" si="171"/>
        <v>20</v>
      </c>
      <c r="T174">
        <f t="shared" si="207"/>
        <v>19.536816982603145</v>
      </c>
      <c r="V174">
        <f t="shared" si="208"/>
        <v>6.9083403249161401E-2</v>
      </c>
      <c r="W174">
        <f t="shared" si="174"/>
        <v>8.2900083898993682</v>
      </c>
      <c r="X174">
        <f t="shared" si="209"/>
        <v>750.28924578271256</v>
      </c>
      <c r="Z174">
        <f t="shared" si="210"/>
        <v>84</v>
      </c>
      <c r="AA174">
        <f t="shared" si="211"/>
        <v>5040</v>
      </c>
    </row>
    <row r="175" spans="1:27" x14ac:dyDescent="0.25">
      <c r="A175">
        <f t="shared" ref="A175:A193" si="212">A174+120</f>
        <v>5040</v>
      </c>
      <c r="B175" s="6">
        <f t="shared" si="178"/>
        <v>5.8333333333333334E-2</v>
      </c>
      <c r="C175" s="5"/>
      <c r="D175" s="5"/>
      <c r="E175" s="5" t="str">
        <f t="shared" si="198"/>
        <v/>
      </c>
      <c r="F175" s="4">
        <f t="shared" si="199"/>
        <v>1.5289650589986832E-2</v>
      </c>
      <c r="G175">
        <f t="shared" si="200"/>
        <v>1.5293441484487337E-2</v>
      </c>
      <c r="H175" s="4">
        <v>1.5285859695486327E-2</v>
      </c>
      <c r="I175" s="5">
        <f t="shared" si="179"/>
        <v>0.35</v>
      </c>
      <c r="J175" s="5">
        <f t="shared" si="180"/>
        <v>0.15</v>
      </c>
      <c r="K175" s="5">
        <f t="shared" si="181"/>
        <v>0.15</v>
      </c>
      <c r="M175">
        <f t="shared" si="201"/>
        <v>4279.7683430865109</v>
      </c>
      <c r="N175">
        <f t="shared" si="202"/>
        <v>8.1632653061224509</v>
      </c>
      <c r="O175">
        <f t="shared" si="203"/>
        <v>44.444444444444443</v>
      </c>
      <c r="P175">
        <f t="shared" si="204"/>
        <v>44.444444444444443</v>
      </c>
      <c r="Q175">
        <f t="shared" si="205"/>
        <v>4376.820497281522</v>
      </c>
      <c r="R175">
        <f t="shared" si="206"/>
        <v>1.5115434378063189E-2</v>
      </c>
      <c r="S175" s="5">
        <f t="shared" si="171"/>
        <v>20</v>
      </c>
      <c r="T175">
        <f t="shared" si="207"/>
        <v>19.556517548502207</v>
      </c>
      <c r="V175">
        <f t="shared" si="208"/>
        <v>6.7598277557573097E-2</v>
      </c>
      <c r="W175">
        <f t="shared" si="174"/>
        <v>8.1117933069087709</v>
      </c>
      <c r="X175">
        <f t="shared" si="209"/>
        <v>758.40103908962135</v>
      </c>
      <c r="Z175">
        <f t="shared" si="210"/>
        <v>86</v>
      </c>
      <c r="AA175">
        <f t="shared" si="211"/>
        <v>5160</v>
      </c>
    </row>
    <row r="176" spans="1:27" x14ac:dyDescent="0.25">
      <c r="A176">
        <f t="shared" si="212"/>
        <v>5160</v>
      </c>
      <c r="B176" s="6">
        <f t="shared" si="178"/>
        <v>5.9722222222222225E-2</v>
      </c>
      <c r="C176" s="5"/>
      <c r="D176" s="5"/>
      <c r="E176" s="5" t="str">
        <f t="shared" si="198"/>
        <v/>
      </c>
      <c r="F176" s="4">
        <f t="shared" si="199"/>
        <v>1.4961288789636568E-2</v>
      </c>
      <c r="G176">
        <f t="shared" si="200"/>
        <v>1.4965791626312244E-2</v>
      </c>
      <c r="H176" s="4">
        <v>1.4956785952960891E-2</v>
      </c>
      <c r="I176" s="5">
        <f t="shared" si="179"/>
        <v>0.35</v>
      </c>
      <c r="J176" s="5">
        <f t="shared" si="180"/>
        <v>0.15</v>
      </c>
      <c r="K176" s="5">
        <f t="shared" si="181"/>
        <v>0.15</v>
      </c>
      <c r="M176">
        <f t="shared" si="201"/>
        <v>4470.1638591721039</v>
      </c>
      <c r="N176">
        <f t="shared" si="202"/>
        <v>8.1632653061224509</v>
      </c>
      <c r="O176">
        <f t="shared" si="203"/>
        <v>44.444444444444443</v>
      </c>
      <c r="P176">
        <f t="shared" si="204"/>
        <v>44.444444444444443</v>
      </c>
      <c r="Q176">
        <f t="shared" si="205"/>
        <v>4567.216013367115</v>
      </c>
      <c r="R176">
        <f t="shared" si="206"/>
        <v>1.4797018733844827E-2</v>
      </c>
      <c r="S176" s="5">
        <f t="shared" si="171"/>
        <v>20</v>
      </c>
      <c r="T176">
        <f t="shared" si="207"/>
        <v>19.575005193925737</v>
      </c>
      <c r="V176">
        <f t="shared" si="208"/>
        <v>6.6174279506429803E-2</v>
      </c>
      <c r="W176">
        <f t="shared" si="174"/>
        <v>7.9409135407715761</v>
      </c>
      <c r="X176">
        <f t="shared" si="209"/>
        <v>766.34195263039294</v>
      </c>
      <c r="Z176">
        <f t="shared" si="210"/>
        <v>88</v>
      </c>
      <c r="AA176">
        <f t="shared" si="211"/>
        <v>5280</v>
      </c>
    </row>
    <row r="177" spans="1:27" x14ac:dyDescent="0.25">
      <c r="A177">
        <f t="shared" si="212"/>
        <v>5280</v>
      </c>
      <c r="B177" s="6">
        <f t="shared" si="178"/>
        <v>6.1111111111111109E-2</v>
      </c>
      <c r="C177" s="5"/>
      <c r="D177" s="5"/>
      <c r="E177" s="5" t="str">
        <f t="shared" si="198"/>
        <v/>
      </c>
      <c r="F177" s="4">
        <f t="shared" si="199"/>
        <v>1.4646573981919139E-2</v>
      </c>
      <c r="G177">
        <f t="shared" si="200"/>
        <v>1.4651712401026893E-2</v>
      </c>
      <c r="H177" s="4">
        <v>1.4641435562811386E-2</v>
      </c>
      <c r="I177" s="5">
        <f t="shared" si="179"/>
        <v>0.35</v>
      </c>
      <c r="J177" s="5">
        <f t="shared" si="180"/>
        <v>0.15</v>
      </c>
      <c r="K177" s="5">
        <f t="shared" si="181"/>
        <v>0.15</v>
      </c>
      <c r="M177">
        <f t="shared" si="201"/>
        <v>4664.7962470135817</v>
      </c>
      <c r="N177">
        <f t="shared" si="202"/>
        <v>8.1632653061224509</v>
      </c>
      <c r="O177">
        <f t="shared" si="203"/>
        <v>44.444444444444443</v>
      </c>
      <c r="P177">
        <f t="shared" si="204"/>
        <v>44.444444444444443</v>
      </c>
      <c r="Q177">
        <f t="shared" si="205"/>
        <v>4761.8484012085928</v>
      </c>
      <c r="R177">
        <f t="shared" si="206"/>
        <v>1.44914625050793E-2</v>
      </c>
      <c r="S177" s="5">
        <f t="shared" si="171"/>
        <v>20</v>
      </c>
      <c r="T177">
        <f t="shared" si="207"/>
        <v>19.592376127848254</v>
      </c>
      <c r="V177">
        <f t="shared" si="208"/>
        <v>6.480779050949341E-2</v>
      </c>
      <c r="W177">
        <f t="shared" si="174"/>
        <v>7.7769348611392095</v>
      </c>
      <c r="X177">
        <f t="shared" si="209"/>
        <v>774.11888749153218</v>
      </c>
      <c r="Z177">
        <f t="shared" si="210"/>
        <v>90</v>
      </c>
      <c r="AA177">
        <f t="shared" si="211"/>
        <v>5400</v>
      </c>
    </row>
    <row r="178" spans="1:27" x14ac:dyDescent="0.25">
      <c r="A178">
        <f t="shared" si="212"/>
        <v>5400</v>
      </c>
      <c r="B178" s="6">
        <f t="shared" si="178"/>
        <v>6.25E-2</v>
      </c>
      <c r="C178" s="5"/>
      <c r="D178" s="5"/>
      <c r="E178" s="5" t="str">
        <f t="shared" si="198"/>
        <v/>
      </c>
      <c r="F178" s="4">
        <f t="shared" si="199"/>
        <v>1.4344680923218136E-2</v>
      </c>
      <c r="G178">
        <f t="shared" si="200"/>
        <v>1.4350386592059857E-2</v>
      </c>
      <c r="H178" s="4">
        <v>1.4338975254376413E-2</v>
      </c>
      <c r="I178" s="5">
        <f t="shared" si="179"/>
        <v>0.35</v>
      </c>
      <c r="J178" s="5">
        <f t="shared" si="180"/>
        <v>0.15</v>
      </c>
      <c r="K178" s="5">
        <f t="shared" si="181"/>
        <v>0.15</v>
      </c>
      <c r="M178">
        <f t="shared" si="201"/>
        <v>4863.6662942007324</v>
      </c>
      <c r="N178">
        <f t="shared" si="202"/>
        <v>8.1632653061224509</v>
      </c>
      <c r="O178">
        <f t="shared" si="203"/>
        <v>44.444444444444443</v>
      </c>
      <c r="P178">
        <f t="shared" si="204"/>
        <v>44.444444444444443</v>
      </c>
      <c r="Q178">
        <f t="shared" si="205"/>
        <v>4960.7184483957435</v>
      </c>
      <c r="R178">
        <f t="shared" si="206"/>
        <v>1.4198017612868133E-2</v>
      </c>
      <c r="S178" s="5">
        <f t="shared" si="171"/>
        <v>20</v>
      </c>
      <c r="T178">
        <f t="shared" si="207"/>
        <v>19.608717345261169</v>
      </c>
      <c r="V178">
        <f t="shared" si="208"/>
        <v>6.3495465056224887E-2</v>
      </c>
      <c r="W178">
        <f t="shared" si="174"/>
        <v>7.619455806746986</v>
      </c>
      <c r="X178">
        <f t="shared" si="209"/>
        <v>781.73834329827912</v>
      </c>
      <c r="Z178">
        <f t="shared" si="210"/>
        <v>92</v>
      </c>
      <c r="AA178">
        <f t="shared" si="211"/>
        <v>5520</v>
      </c>
    </row>
    <row r="179" spans="1:27" x14ac:dyDescent="0.25">
      <c r="A179">
        <f t="shared" si="212"/>
        <v>5520</v>
      </c>
      <c r="B179" s="6">
        <f t="shared" si="178"/>
        <v>6.3888888888888898E-2</v>
      </c>
      <c r="C179" s="5"/>
      <c r="D179" s="5"/>
      <c r="E179" s="5" t="str">
        <f t="shared" si="198"/>
        <v/>
      </c>
      <c r="F179" s="4">
        <f t="shared" si="199"/>
        <v>1.4054848958337977E-2</v>
      </c>
      <c r="G179">
        <f t="shared" si="200"/>
        <v>1.4061060686617471E-2</v>
      </c>
      <c r="H179" s="4">
        <v>1.404863723005848E-2</v>
      </c>
      <c r="I179" s="5">
        <f t="shared" si="179"/>
        <v>0.35</v>
      </c>
      <c r="J179" s="5">
        <f t="shared" si="180"/>
        <v>0.15</v>
      </c>
      <c r="K179" s="5">
        <f t="shared" si="181"/>
        <v>0.15</v>
      </c>
      <c r="M179">
        <f t="shared" si="201"/>
        <v>5066.7748221583279</v>
      </c>
      <c r="N179">
        <f t="shared" si="202"/>
        <v>8.1632653061224509</v>
      </c>
      <c r="O179">
        <f t="shared" si="203"/>
        <v>44.444444444444443</v>
      </c>
      <c r="P179">
        <f t="shared" si="204"/>
        <v>44.444444444444443</v>
      </c>
      <c r="Q179">
        <f t="shared" si="205"/>
        <v>5163.826976353339</v>
      </c>
      <c r="R179">
        <f t="shared" si="206"/>
        <v>1.3915991634543188E-2</v>
      </c>
      <c r="S179" s="5">
        <f t="shared" si="171"/>
        <v>20</v>
      </c>
      <c r="T179">
        <f t="shared" si="207"/>
        <v>19.62410764481676</v>
      </c>
      <c r="V179">
        <f t="shared" si="208"/>
        <v>6.2234206538313963E-2</v>
      </c>
      <c r="W179">
        <f t="shared" si="174"/>
        <v>7.468104784597676</v>
      </c>
      <c r="X179">
        <f t="shared" si="209"/>
        <v>789.20644808287682</v>
      </c>
      <c r="Z179">
        <f t="shared" si="210"/>
        <v>94</v>
      </c>
      <c r="AA179">
        <f t="shared" si="211"/>
        <v>5640</v>
      </c>
    </row>
    <row r="180" spans="1:27" x14ac:dyDescent="0.25">
      <c r="A180">
        <f t="shared" si="212"/>
        <v>5640</v>
      </c>
      <c r="B180" s="6">
        <f t="shared" si="178"/>
        <v>6.5277777777777782E-2</v>
      </c>
      <c r="C180" s="5"/>
      <c r="D180" s="5"/>
      <c r="E180" s="5" t="str">
        <f t="shared" si="198"/>
        <v/>
      </c>
      <c r="F180" s="4">
        <f t="shared" si="199"/>
        <v>1.377637590063575E-2</v>
      </c>
      <c r="G180">
        <f t="shared" si="200"/>
        <v>1.3783038843552914E-2</v>
      </c>
      <c r="H180" s="4">
        <v>1.3769712957718588E-2</v>
      </c>
      <c r="I180" s="5">
        <f t="shared" si="179"/>
        <v>0.35</v>
      </c>
      <c r="J180" s="5">
        <f t="shared" si="180"/>
        <v>0.15</v>
      </c>
      <c r="K180" s="5">
        <f t="shared" si="181"/>
        <v>0.15</v>
      </c>
      <c r="M180">
        <f t="shared" si="201"/>
        <v>5274.1226586735738</v>
      </c>
      <c r="N180">
        <f t="shared" si="202"/>
        <v>8.1632653061224509</v>
      </c>
      <c r="O180">
        <f t="shared" si="203"/>
        <v>44.444444444444443</v>
      </c>
      <c r="P180">
        <f t="shared" si="204"/>
        <v>44.444444444444443</v>
      </c>
      <c r="Q180">
        <f t="shared" si="205"/>
        <v>5371.1748128685849</v>
      </c>
      <c r="R180">
        <f t="shared" si="206"/>
        <v>1.3644742880968747E-2</v>
      </c>
      <c r="S180" s="5">
        <f t="shared" si="171"/>
        <v>20</v>
      </c>
      <c r="T180">
        <f t="shared" si="207"/>
        <v>19.638618523595667</v>
      </c>
      <c r="V180">
        <f t="shared" si="208"/>
        <v>6.1021145234704886E-2</v>
      </c>
      <c r="W180">
        <f t="shared" si="174"/>
        <v>7.3225374281645861</v>
      </c>
      <c r="X180">
        <f t="shared" si="209"/>
        <v>796.52898551104136</v>
      </c>
      <c r="Z180">
        <f t="shared" si="210"/>
        <v>96</v>
      </c>
      <c r="AA180">
        <f t="shared" si="211"/>
        <v>5760</v>
      </c>
    </row>
    <row r="181" spans="1:27" x14ac:dyDescent="0.25">
      <c r="A181">
        <f t="shared" si="212"/>
        <v>5760</v>
      </c>
      <c r="B181" s="6">
        <f t="shared" si="178"/>
        <v>6.6666666666666666E-2</v>
      </c>
      <c r="C181" s="5"/>
      <c r="D181" s="5"/>
      <c r="E181" s="5" t="str">
        <f t="shared" si="198"/>
        <v>Re-Calc</v>
      </c>
      <c r="F181" s="4">
        <f t="shared" si="199"/>
        <v>1.3508612577083318E-2</v>
      </c>
      <c r="G181">
        <f t="shared" si="200"/>
        <v>1.3515677527462105E-2</v>
      </c>
      <c r="H181" s="4">
        <v>1.3501547626704531E-2</v>
      </c>
      <c r="I181" s="5">
        <f t="shared" si="179"/>
        <v>0.35</v>
      </c>
      <c r="J181" s="5">
        <f t="shared" si="180"/>
        <v>0.15</v>
      </c>
      <c r="K181" s="5">
        <f t="shared" si="181"/>
        <v>0.15</v>
      </c>
      <c r="M181">
        <f t="shared" si="201"/>
        <v>5485.7106249107537</v>
      </c>
      <c r="N181">
        <f t="shared" si="202"/>
        <v>8.1632653061224509</v>
      </c>
      <c r="O181">
        <f t="shared" si="203"/>
        <v>44.444444444444443</v>
      </c>
      <c r="P181">
        <f t="shared" si="204"/>
        <v>44.444444444444443</v>
      </c>
      <c r="Q181">
        <f t="shared" si="205"/>
        <v>5582.7627791057648</v>
      </c>
      <c r="R181">
        <f t="shared" si="206"/>
        <v>1.3383675950840425E-2</v>
      </c>
      <c r="S181" s="5">
        <f t="shared" si="171"/>
        <v>20</v>
      </c>
      <c r="T181">
        <f t="shared" si="207"/>
        <v>19.652314962913195</v>
      </c>
      <c r="V181">
        <f t="shared" si="208"/>
        <v>5.9853618429816652E-2</v>
      </c>
      <c r="W181">
        <f t="shared" si="174"/>
        <v>7.1824342115779984</v>
      </c>
      <c r="X181">
        <f t="shared" si="209"/>
        <v>803.71141972261933</v>
      </c>
      <c r="Z181">
        <f t="shared" si="210"/>
        <v>98</v>
      </c>
      <c r="AA181">
        <f t="shared" si="211"/>
        <v>5880</v>
      </c>
    </row>
    <row r="182" spans="1:27" x14ac:dyDescent="0.25">
      <c r="A182">
        <f t="shared" si="212"/>
        <v>5880</v>
      </c>
      <c r="B182" s="6">
        <f t="shared" si="178"/>
        <v>6.805555555555555E-2</v>
      </c>
      <c r="C182" s="5"/>
      <c r="D182" s="5"/>
      <c r="E182" s="5" t="str">
        <f t="shared" si="198"/>
        <v>Re-Calc</v>
      </c>
      <c r="F182" s="4">
        <f t="shared" si="199"/>
        <v>1.3250957962836188E-2</v>
      </c>
      <c r="G182">
        <f t="shared" si="200"/>
        <v>1.3258380725684929E-2</v>
      </c>
      <c r="H182" s="4">
        <v>1.3243535199987447E-2</v>
      </c>
      <c r="I182" s="5">
        <f t="shared" si="179"/>
        <v>0.35</v>
      </c>
      <c r="J182" s="5">
        <f t="shared" si="180"/>
        <v>0.15</v>
      </c>
      <c r="K182" s="5">
        <f t="shared" si="181"/>
        <v>0.15</v>
      </c>
      <c r="M182">
        <f t="shared" si="201"/>
        <v>5701.5395286667199</v>
      </c>
      <c r="N182">
        <f t="shared" si="202"/>
        <v>8.1632653061224509</v>
      </c>
      <c r="O182">
        <f t="shared" si="203"/>
        <v>44.444444444444443</v>
      </c>
      <c r="P182">
        <f t="shared" si="204"/>
        <v>44.444444444444443</v>
      </c>
      <c r="Q182">
        <f t="shared" si="205"/>
        <v>5798.591682861731</v>
      </c>
      <c r="R182">
        <f t="shared" si="206"/>
        <v>1.3132237723752891E-2</v>
      </c>
      <c r="S182" s="5">
        <f t="shared" si="171"/>
        <v>20</v>
      </c>
      <c r="T182">
        <f t="shared" si="207"/>
        <v>19.665256119061265</v>
      </c>
      <c r="V182">
        <f t="shared" si="208"/>
        <v>5.8729152493997142E-2</v>
      </c>
      <c r="W182">
        <f t="shared" si="174"/>
        <v>7.0474982992796571</v>
      </c>
      <c r="X182">
        <f t="shared" si="209"/>
        <v>810.75891802189904</v>
      </c>
      <c r="Z182">
        <f t="shared" si="210"/>
        <v>100</v>
      </c>
      <c r="AA182">
        <f t="shared" si="211"/>
        <v>6000</v>
      </c>
    </row>
    <row r="183" spans="1:27" x14ac:dyDescent="0.25">
      <c r="A183">
        <f t="shared" si="212"/>
        <v>6000</v>
      </c>
      <c r="B183" s="6">
        <f t="shared" si="178"/>
        <v>6.9444444444444448E-2</v>
      </c>
      <c r="C183" s="5"/>
      <c r="D183" s="5"/>
      <c r="E183" s="5" t="str">
        <f t="shared" si="198"/>
        <v>Re-Calc</v>
      </c>
      <c r="F183" s="4">
        <f t="shared" si="199"/>
        <v>1.3002854835412102E-2</v>
      </c>
      <c r="G183">
        <f t="shared" si="200"/>
        <v>1.3010595676371065E-2</v>
      </c>
      <c r="H183" s="4">
        <v>1.2995113994453137E-2</v>
      </c>
      <c r="I183" s="5">
        <f t="shared" si="179"/>
        <v>0.35</v>
      </c>
      <c r="J183" s="5">
        <f t="shared" si="180"/>
        <v>0.15</v>
      </c>
      <c r="K183" s="5">
        <f t="shared" si="181"/>
        <v>0.15</v>
      </c>
      <c r="M183">
        <f t="shared" si="201"/>
        <v>5921.6101606833217</v>
      </c>
      <c r="N183">
        <f t="shared" si="202"/>
        <v>8.1632653061224509</v>
      </c>
      <c r="O183">
        <f t="shared" si="203"/>
        <v>44.444444444444443</v>
      </c>
      <c r="P183">
        <f t="shared" si="204"/>
        <v>44.444444444444443</v>
      </c>
      <c r="Q183">
        <f t="shared" si="205"/>
        <v>6018.6623148783328</v>
      </c>
      <c r="R183">
        <f t="shared" si="206"/>
        <v>1.2889913748668822E-2</v>
      </c>
      <c r="S183" s="5">
        <f t="shared" si="171"/>
        <v>20</v>
      </c>
      <c r="T183">
        <f t="shared" si="207"/>
        <v>19.677495931429505</v>
      </c>
      <c r="V183">
        <f t="shared" si="208"/>
        <v>5.7645446732265258E-2</v>
      </c>
      <c r="W183">
        <f t="shared" si="174"/>
        <v>6.9174536078718312</v>
      </c>
      <c r="X183">
        <f t="shared" si="209"/>
        <v>817.67637162977087</v>
      </c>
      <c r="Z183">
        <f t="shared" si="210"/>
        <v>102</v>
      </c>
      <c r="AA183">
        <f t="shared" si="211"/>
        <v>6120</v>
      </c>
    </row>
    <row r="184" spans="1:27" x14ac:dyDescent="0.25">
      <c r="A184">
        <f t="shared" si="212"/>
        <v>6120</v>
      </c>
      <c r="B184" s="6">
        <f t="shared" si="178"/>
        <v>7.0833333333333331E-2</v>
      </c>
      <c r="C184" s="5"/>
      <c r="D184" s="5"/>
      <c r="E184" s="5" t="str">
        <f t="shared" si="198"/>
        <v>Re-Calc</v>
      </c>
      <c r="F184" s="4">
        <f t="shared" si="199"/>
        <v>1.2763785886457832E-2</v>
      </c>
      <c r="G184">
        <f t="shared" si="200"/>
        <v>1.2771809045579417E-2</v>
      </c>
      <c r="H184" s="4">
        <v>1.2755762727336247E-2</v>
      </c>
      <c r="I184" s="5">
        <f t="shared" si="179"/>
        <v>0.35</v>
      </c>
      <c r="J184" s="5">
        <f t="shared" si="180"/>
        <v>0.15</v>
      </c>
      <c r="K184" s="5">
        <f t="shared" si="181"/>
        <v>0.15</v>
      </c>
      <c r="M184">
        <f t="shared" si="201"/>
        <v>6145.923292614646</v>
      </c>
      <c r="N184">
        <f t="shared" si="202"/>
        <v>8.1632653061224509</v>
      </c>
      <c r="O184">
        <f t="shared" si="203"/>
        <v>44.444444444444443</v>
      </c>
      <c r="P184">
        <f t="shared" si="204"/>
        <v>44.444444444444443</v>
      </c>
      <c r="Q184">
        <f t="shared" si="205"/>
        <v>6242.9754468096571</v>
      </c>
      <c r="R184">
        <f t="shared" si="206"/>
        <v>1.2656224986287894E-2</v>
      </c>
      <c r="S184" s="5">
        <f t="shared" si="171"/>
        <v>20</v>
      </c>
      <c r="T184">
        <f t="shared" si="207"/>
        <v>19.689083658835763</v>
      </c>
      <c r="V184">
        <f>R184*SQRT(S184)</f>
        <v>5.6600358815742151E-2</v>
      </c>
      <c r="W184">
        <f t="shared" si="174"/>
        <v>6.7920430578890585</v>
      </c>
      <c r="X184">
        <f t="shared" si="209"/>
        <v>824.4684146876599</v>
      </c>
      <c r="Z184">
        <f t="shared" si="210"/>
        <v>104</v>
      </c>
      <c r="AA184">
        <f t="shared" si="211"/>
        <v>6240</v>
      </c>
    </row>
    <row r="185" spans="1:27" x14ac:dyDescent="0.25">
      <c r="A185">
        <f t="shared" si="212"/>
        <v>6240</v>
      </c>
      <c r="B185" s="6">
        <f t="shared" si="178"/>
        <v>7.2222222222222215E-2</v>
      </c>
      <c r="C185" s="5"/>
      <c r="D185" s="5"/>
      <c r="E185" s="5" t="str">
        <f t="shared" si="198"/>
        <v>Re-Calc</v>
      </c>
      <c r="F185" s="4">
        <f t="shared" si="199"/>
        <v>1.2533270236804044E-2</v>
      </c>
      <c r="G185">
        <f t="shared" si="200"/>
        <v>1.254154349974562E-2</v>
      </c>
      <c r="H185" s="4">
        <v>1.2524996973862466E-2</v>
      </c>
      <c r="I185" s="5">
        <f t="shared" si="179"/>
        <v>0.35</v>
      </c>
      <c r="J185" s="5">
        <f t="shared" si="180"/>
        <v>0.15</v>
      </c>
      <c r="K185" s="5">
        <f t="shared" si="181"/>
        <v>0.15</v>
      </c>
      <c r="M185">
        <f t="shared" si="201"/>
        <v>6374.4796759582587</v>
      </c>
      <c r="N185">
        <f t="shared" si="202"/>
        <v>8.1632653061224509</v>
      </c>
      <c r="O185">
        <f t="shared" si="203"/>
        <v>44.444444444444443</v>
      </c>
      <c r="P185">
        <f t="shared" si="204"/>
        <v>44.444444444444443</v>
      </c>
      <c r="Q185">
        <f t="shared" si="205"/>
        <v>6471.5318301532698</v>
      </c>
      <c r="R185">
        <f t="shared" si="206"/>
        <v>1.2430724867487308E-2</v>
      </c>
      <c r="S185" s="5">
        <f t="shared" si="171"/>
        <v>20</v>
      </c>
      <c r="T185">
        <f t="shared" si="207"/>
        <v>19.70006435341071</v>
      </c>
      <c r="V185">
        <f t="shared" si="208"/>
        <v>5.5591891626597376E-2</v>
      </c>
      <c r="W185">
        <f t="shared" si="174"/>
        <v>6.671026995191685</v>
      </c>
      <c r="X185">
        <f t="shared" si="209"/>
        <v>831.13944168285161</v>
      </c>
      <c r="Z185">
        <f t="shared" si="210"/>
        <v>106</v>
      </c>
      <c r="AA185">
        <f t="shared" si="211"/>
        <v>6360</v>
      </c>
    </row>
    <row r="186" spans="1:27" x14ac:dyDescent="0.25">
      <c r="A186">
        <f t="shared" si="212"/>
        <v>6360</v>
      </c>
      <c r="B186" s="6">
        <f t="shared" si="178"/>
        <v>7.3611111111111113E-2</v>
      </c>
      <c r="C186" s="5"/>
      <c r="D186" s="5"/>
      <c r="E186" s="5" t="str">
        <f t="shared" si="198"/>
        <v>Re-Calc</v>
      </c>
      <c r="F186" s="4">
        <f t="shared" si="199"/>
        <v>1.2310860307460189E-2</v>
      </c>
      <c r="G186">
        <f t="shared" si="200"/>
        <v>1.2319354626990407E-2</v>
      </c>
      <c r="H186" s="4">
        <v>1.2302365987929973E-2</v>
      </c>
      <c r="I186" s="5">
        <f t="shared" si="179"/>
        <v>0.35</v>
      </c>
      <c r="J186" s="5">
        <f t="shared" si="180"/>
        <v>0.15</v>
      </c>
      <c r="K186" s="5">
        <f t="shared" si="181"/>
        <v>0.15</v>
      </c>
      <c r="M186">
        <f t="shared" si="201"/>
        <v>6607.280041578013</v>
      </c>
      <c r="N186">
        <f t="shared" si="202"/>
        <v>8.1632653061224509</v>
      </c>
      <c r="O186">
        <f t="shared" si="203"/>
        <v>44.444444444444443</v>
      </c>
      <c r="P186">
        <f t="shared" si="204"/>
        <v>44.444444444444443</v>
      </c>
      <c r="Q186">
        <f t="shared" si="205"/>
        <v>6704.3321957730241</v>
      </c>
      <c r="R186">
        <f t="shared" si="206"/>
        <v>1.2212996633955107E-2</v>
      </c>
      <c r="S186" s="5">
        <f t="shared" si="171"/>
        <v>20</v>
      </c>
      <c r="T186">
        <f t="shared" si="207"/>
        <v>19.710479280080428</v>
      </c>
      <c r="V186">
        <f t="shared" si="208"/>
        <v>5.4618181364999477E-2</v>
      </c>
      <c r="W186">
        <f t="shared" si="174"/>
        <v>6.5541817637999369</v>
      </c>
      <c r="X186">
        <f t="shared" si="209"/>
        <v>837.6936234466516</v>
      </c>
      <c r="Z186">
        <f t="shared" si="210"/>
        <v>108</v>
      </c>
      <c r="AA186">
        <f t="shared" si="211"/>
        <v>6480</v>
      </c>
    </row>
    <row r="187" spans="1:27" x14ac:dyDescent="0.25">
      <c r="A187">
        <f t="shared" si="212"/>
        <v>6480</v>
      </c>
      <c r="B187" s="6">
        <f t="shared" si="178"/>
        <v>7.4999999999999997E-2</v>
      </c>
      <c r="C187" s="5"/>
      <c r="D187" s="5"/>
      <c r="E187" s="5" t="str">
        <f t="shared" si="198"/>
        <v>Re-Calc</v>
      </c>
      <c r="F187" s="4">
        <f t="shared" si="199"/>
        <v>1.2096139005290309E-2</v>
      </c>
      <c r="G187">
        <f t="shared" si="200"/>
        <v>1.2104828166842793E-2</v>
      </c>
      <c r="H187" s="4">
        <v>1.2087449843737826E-2</v>
      </c>
      <c r="I187" s="5">
        <f t="shared" si="179"/>
        <v>0.35</v>
      </c>
      <c r="J187" s="5">
        <f t="shared" si="180"/>
        <v>0.15</v>
      </c>
      <c r="K187" s="5">
        <f t="shared" si="181"/>
        <v>0.15</v>
      </c>
      <c r="M187">
        <f t="shared" si="201"/>
        <v>6844.3250996035958</v>
      </c>
      <c r="N187">
        <f t="shared" si="202"/>
        <v>8.1632653061224509</v>
      </c>
      <c r="O187">
        <f t="shared" si="203"/>
        <v>44.444444444444443</v>
      </c>
      <c r="P187">
        <f t="shared" si="204"/>
        <v>44.444444444444443</v>
      </c>
      <c r="Q187">
        <f t="shared" si="205"/>
        <v>6941.3772537986069</v>
      </c>
      <c r="R187">
        <f t="shared" si="206"/>
        <v>1.2002650930888658E-2</v>
      </c>
      <c r="S187" s="5">
        <f t="shared" si="171"/>
        <v>20</v>
      </c>
      <c r="T187">
        <f t="shared" si="207"/>
        <v>19.720366288572201</v>
      </c>
      <c r="V187">
        <f t="shared" si="208"/>
        <v>5.3677486783336344E-2</v>
      </c>
      <c r="W187">
        <f t="shared" si="174"/>
        <v>6.4412984140003609</v>
      </c>
      <c r="X187">
        <f t="shared" si="209"/>
        <v>844.13492186065196</v>
      </c>
      <c r="Z187">
        <f t="shared" si="210"/>
        <v>110</v>
      </c>
      <c r="AA187">
        <f t="shared" si="211"/>
        <v>6600</v>
      </c>
    </row>
    <row r="188" spans="1:27" x14ac:dyDescent="0.25">
      <c r="A188">
        <f t="shared" si="212"/>
        <v>6600</v>
      </c>
      <c r="B188" s="6">
        <f t="shared" si="178"/>
        <v>7.6388888888888881E-2</v>
      </c>
      <c r="C188" s="5"/>
      <c r="D188" s="5"/>
      <c r="E188" s="5" t="str">
        <f t="shared" si="198"/>
        <v>Re-Calc</v>
      </c>
      <c r="F188" s="4">
        <f t="shared" si="199"/>
        <v>1.1888702627618937E-2</v>
      </c>
      <c r="G188">
        <f t="shared" si="200"/>
        <v>1.1897578018628641E-2</v>
      </c>
      <c r="H188" s="4">
        <v>1.1879827236609235E-2</v>
      </c>
      <c r="I188" s="5">
        <f t="shared" si="179"/>
        <v>0.35</v>
      </c>
      <c r="J188" s="5">
        <f t="shared" si="180"/>
        <v>0.15</v>
      </c>
      <c r="K188" s="5">
        <f t="shared" si="181"/>
        <v>0.15</v>
      </c>
      <c r="M188">
        <f t="shared" si="201"/>
        <v>7085.6508787395151</v>
      </c>
      <c r="N188">
        <f t="shared" si="202"/>
        <v>8.1632653061224509</v>
      </c>
      <c r="O188">
        <f t="shared" si="203"/>
        <v>44.444444444444443</v>
      </c>
      <c r="P188">
        <f t="shared" si="204"/>
        <v>44.444444444444443</v>
      </c>
      <c r="Q188">
        <f t="shared" si="205"/>
        <v>7182.7030329345262</v>
      </c>
      <c r="R188">
        <f t="shared" si="206"/>
        <v>1.1799294598453938E-2</v>
      </c>
      <c r="S188" s="5">
        <f t="shared" si="171"/>
        <v>20</v>
      </c>
      <c r="T188">
        <f t="shared" si="207"/>
        <v>19.729761473500982</v>
      </c>
      <c r="V188">
        <f t="shared" si="208"/>
        <v>5.2768049617378181E-2</v>
      </c>
      <c r="W188">
        <f t="shared" si="174"/>
        <v>6.3321659540853821</v>
      </c>
      <c r="X188">
        <f t="shared" si="209"/>
        <v>850.46708781473728</v>
      </c>
      <c r="Z188">
        <f t="shared" si="210"/>
        <v>112</v>
      </c>
      <c r="AA188">
        <f t="shared" si="211"/>
        <v>6720</v>
      </c>
    </row>
    <row r="189" spans="1:27" x14ac:dyDescent="0.25">
      <c r="A189">
        <f t="shared" si="212"/>
        <v>6720</v>
      </c>
      <c r="B189" s="6">
        <f t="shared" si="178"/>
        <v>7.7777777777777779E-2</v>
      </c>
      <c r="C189" s="5"/>
      <c r="D189" s="5"/>
      <c r="E189" s="5" t="str">
        <f t="shared" si="198"/>
        <v>Re-Calc</v>
      </c>
      <c r="F189" s="4">
        <f t="shared" si="199"/>
        <v>1.1688218919075661E-2</v>
      </c>
      <c r="G189">
        <f t="shared" si="200"/>
        <v>1.1697242390299047E-2</v>
      </c>
      <c r="H189" s="4">
        <v>1.1679195447852276E-2</v>
      </c>
      <c r="I189" s="5">
        <f t="shared" si="179"/>
        <v>0.35</v>
      </c>
      <c r="J189" s="5">
        <f t="shared" si="180"/>
        <v>0.15</v>
      </c>
      <c r="K189" s="5">
        <f t="shared" si="181"/>
        <v>0.15</v>
      </c>
      <c r="M189">
        <f t="shared" si="201"/>
        <v>7331.184468346728</v>
      </c>
      <c r="N189">
        <f t="shared" si="202"/>
        <v>8.1632653061224509</v>
      </c>
      <c r="O189">
        <f t="shared" si="203"/>
        <v>44.444444444444443</v>
      </c>
      <c r="P189">
        <f t="shared" si="204"/>
        <v>44.444444444444443</v>
      </c>
      <c r="Q189">
        <f t="shared" si="205"/>
        <v>7428.2366225417391</v>
      </c>
      <c r="R189">
        <f t="shared" si="206"/>
        <v>1.1602648491182628E-2</v>
      </c>
      <c r="S189" s="5">
        <f t="shared" si="171"/>
        <v>20</v>
      </c>
      <c r="T189">
        <f t="shared" si="207"/>
        <v>19.738693961631505</v>
      </c>
      <c r="V189">
        <f t="shared" si="208"/>
        <v>5.1888621490639456E-2</v>
      </c>
      <c r="W189">
        <f t="shared" si="174"/>
        <v>6.2266345788767348</v>
      </c>
      <c r="X189">
        <f t="shared" si="209"/>
        <v>856.69372239361405</v>
      </c>
      <c r="Z189">
        <f t="shared" si="210"/>
        <v>114</v>
      </c>
      <c r="AA189">
        <f t="shared" si="211"/>
        <v>6840</v>
      </c>
    </row>
    <row r="190" spans="1:27" x14ac:dyDescent="0.25">
      <c r="A190">
        <f t="shared" si="212"/>
        <v>6840</v>
      </c>
      <c r="B190" s="6">
        <f t="shared" si="178"/>
        <v>7.9166666666666663E-2</v>
      </c>
      <c r="C190" s="5"/>
      <c r="D190" s="5"/>
      <c r="E190" s="5" t="str">
        <f t="shared" si="198"/>
        <v>Re-Calc</v>
      </c>
      <c r="F190" s="4">
        <f t="shared" si="199"/>
        <v>1.1494331099748642E-2</v>
      </c>
      <c r="G190">
        <f t="shared" si="200"/>
        <v>1.150348344656648E-2</v>
      </c>
      <c r="H190" s="4">
        <v>1.1485178752930803E-2</v>
      </c>
      <c r="I190" s="5">
        <f t="shared" si="179"/>
        <v>0.35</v>
      </c>
      <c r="J190" s="5">
        <f t="shared" si="180"/>
        <v>0.15</v>
      </c>
      <c r="K190" s="5">
        <f t="shared" si="181"/>
        <v>0.15</v>
      </c>
      <c r="M190">
        <f t="shared" si="201"/>
        <v>7580.9648378875654</v>
      </c>
      <c r="N190">
        <f t="shared" si="202"/>
        <v>8.1632653061224509</v>
      </c>
      <c r="O190">
        <f t="shared" si="203"/>
        <v>44.444444444444443</v>
      </c>
      <c r="P190">
        <f t="shared" si="204"/>
        <v>44.444444444444443</v>
      </c>
      <c r="Q190">
        <f t="shared" si="205"/>
        <v>7678.0169920825765</v>
      </c>
      <c r="R190">
        <f t="shared" si="206"/>
        <v>1.1412360069209454E-2</v>
      </c>
      <c r="S190" s="5">
        <f t="shared" si="171"/>
        <v>20</v>
      </c>
      <c r="T190">
        <f t="shared" si="207"/>
        <v>19.747194739748327</v>
      </c>
      <c r="V190">
        <f t="shared" si="208"/>
        <v>5.1037625796913087E-2</v>
      </c>
      <c r="W190">
        <f t="shared" si="174"/>
        <v>6.1245150956295706</v>
      </c>
      <c r="X190">
        <f t="shared" si="209"/>
        <v>862.81823748924364</v>
      </c>
      <c r="Z190">
        <f t="shared" si="210"/>
        <v>116</v>
      </c>
      <c r="AA190">
        <f t="shared" si="211"/>
        <v>6960</v>
      </c>
    </row>
    <row r="191" spans="1:27" x14ac:dyDescent="0.25">
      <c r="A191">
        <f t="shared" si="212"/>
        <v>6960</v>
      </c>
      <c r="B191" s="6">
        <f t="shared" si="178"/>
        <v>8.0555555555555547E-2</v>
      </c>
      <c r="C191" s="5"/>
      <c r="D191" s="5"/>
      <c r="E191" s="5" t="str">
        <f t="shared" si="198"/>
        <v>Re-Calc</v>
      </c>
      <c r="F191" s="4">
        <f t="shared" si="199"/>
        <v>1.1306720992451199E-2</v>
      </c>
      <c r="G191">
        <f t="shared" si="200"/>
        <v>1.1315984866017616E-2</v>
      </c>
      <c r="H191" s="4">
        <v>1.1297457118884781E-2</v>
      </c>
      <c r="I191" s="5">
        <f t="shared" si="179"/>
        <v>0.35</v>
      </c>
      <c r="J191" s="5">
        <f t="shared" si="180"/>
        <v>0.15</v>
      </c>
      <c r="K191" s="5">
        <f t="shared" si="181"/>
        <v>0.15</v>
      </c>
      <c r="M191">
        <f t="shared" si="201"/>
        <v>7834.9927121947831</v>
      </c>
      <c r="N191">
        <f t="shared" si="202"/>
        <v>8.1632653061224509</v>
      </c>
      <c r="O191">
        <f t="shared" si="203"/>
        <v>44.444444444444443</v>
      </c>
      <c r="P191">
        <f t="shared" si="204"/>
        <v>44.444444444444443</v>
      </c>
      <c r="Q191">
        <f t="shared" si="205"/>
        <v>7932.0448663897942</v>
      </c>
      <c r="R191">
        <f t="shared" si="206"/>
        <v>1.1228129655872989E-2</v>
      </c>
      <c r="S191" s="5">
        <f t="shared" si="171"/>
        <v>20</v>
      </c>
      <c r="T191">
        <f t="shared" si="207"/>
        <v>19.7552909600745</v>
      </c>
      <c r="V191">
        <f t="shared" si="208"/>
        <v>5.0213722341426653E-2</v>
      </c>
      <c r="W191">
        <f t="shared" si="174"/>
        <v>6.0256466809711986</v>
      </c>
      <c r="X191">
        <f t="shared" si="209"/>
        <v>868.84388417021489</v>
      </c>
      <c r="Z191">
        <f t="shared" si="210"/>
        <v>118</v>
      </c>
      <c r="AA191">
        <f t="shared" si="211"/>
        <v>7080</v>
      </c>
    </row>
    <row r="192" spans="1:27" x14ac:dyDescent="0.25">
      <c r="A192">
        <f t="shared" si="212"/>
        <v>7080</v>
      </c>
      <c r="B192" s="6">
        <f t="shared" si="178"/>
        <v>8.1944444444444445E-2</v>
      </c>
      <c r="C192" s="5"/>
      <c r="D192" s="5"/>
      <c r="E192" s="5" t="str">
        <f t="shared" si="198"/>
        <v>Re-Calc</v>
      </c>
      <c r="F192" s="4">
        <f t="shared" si="199"/>
        <v>1.1126051465304852E-2</v>
      </c>
      <c r="G192">
        <f>(363/G$130)/(EXP((G$132*X192)/(363/G$131)))</f>
        <v>1.1134418897873614E-2</v>
      </c>
      <c r="H192" s="4">
        <v>1.1117684032736087E-2</v>
      </c>
      <c r="I192" s="5">
        <f t="shared" si="179"/>
        <v>0.35</v>
      </c>
      <c r="J192" s="5">
        <f t="shared" si="180"/>
        <v>0.15</v>
      </c>
      <c r="K192" s="5">
        <f t="shared" si="181"/>
        <v>0.15</v>
      </c>
      <c r="M192">
        <f>IF(M$132="x",0,1/H192^2)</f>
        <v>8090.4251772737189</v>
      </c>
      <c r="N192">
        <f t="shared" si="202"/>
        <v>8.1632653061224509</v>
      </c>
      <c r="O192">
        <f t="shared" si="203"/>
        <v>44.444444444444443</v>
      </c>
      <c r="P192">
        <f t="shared" si="204"/>
        <v>44.444444444444443</v>
      </c>
      <c r="Q192">
        <f t="shared" si="205"/>
        <v>8187.47733146873</v>
      </c>
      <c r="R192">
        <f t="shared" si="206"/>
        <v>1.105159457906133E-2</v>
      </c>
      <c r="S192" s="5">
        <f t="shared" si="171"/>
        <v>20</v>
      </c>
      <c r="T192">
        <f t="shared" ref="T192" si="213">M192*V192^2</f>
        <v>19.762925379171456</v>
      </c>
      <c r="V192">
        <f t="shared" ref="V192" si="214">R192*SQRT(S192)</f>
        <v>4.9424233477098616E-2</v>
      </c>
      <c r="W192">
        <f t="shared" si="174"/>
        <v>5.9309080172518343</v>
      </c>
      <c r="X192">
        <f t="shared" ref="X192" si="215">X191+W192</f>
        <v>874.77479218746669</v>
      </c>
      <c r="Z192">
        <f t="shared" si="210"/>
        <v>120</v>
      </c>
      <c r="AA192">
        <f t="shared" si="211"/>
        <v>7200</v>
      </c>
    </row>
    <row r="193" spans="1:41" x14ac:dyDescent="0.25">
      <c r="A193">
        <f t="shared" si="212"/>
        <v>7200</v>
      </c>
      <c r="B193" s="6">
        <f t="shared" si="178"/>
        <v>8.3333333333333329E-2</v>
      </c>
      <c r="C193" s="5"/>
      <c r="D193" s="5"/>
      <c r="E193" s="5"/>
      <c r="F193" s="5"/>
      <c r="G193" s="5"/>
      <c r="H193" s="5"/>
      <c r="I193" s="5"/>
      <c r="J193" s="5"/>
      <c r="K193" s="5"/>
      <c r="S193" s="5"/>
    </row>
    <row r="194" spans="1:41" x14ac:dyDescent="0.25">
      <c r="B194" s="6"/>
      <c r="C194" s="5"/>
      <c r="D194" s="5"/>
      <c r="E194" s="5"/>
      <c r="F194" s="5"/>
      <c r="G194" s="5"/>
      <c r="H194" s="5"/>
      <c r="I194" s="5"/>
      <c r="J194" s="5"/>
      <c r="K194" s="5"/>
      <c r="S194" s="5"/>
    </row>
    <row r="195" spans="1:41" x14ac:dyDescent="0.25">
      <c r="B195" s="6"/>
      <c r="C195" s="5"/>
      <c r="D195" s="5"/>
      <c r="E195" s="5"/>
      <c r="F195" s="5"/>
      <c r="G195" s="5"/>
      <c r="H195" s="5"/>
      <c r="I195" s="5"/>
      <c r="J195" s="5"/>
      <c r="K195" s="5"/>
      <c r="S195" s="5"/>
    </row>
    <row r="196" spans="1:41" x14ac:dyDescent="0.25">
      <c r="B196" s="6"/>
      <c r="C196" s="5"/>
      <c r="D196" s="5"/>
      <c r="E196" s="5"/>
      <c r="F196" s="5"/>
      <c r="G196" s="5"/>
      <c r="H196" s="5"/>
      <c r="I196" s="5"/>
      <c r="J196" s="5"/>
      <c r="K196" s="5"/>
      <c r="S196" s="5"/>
    </row>
    <row r="197" spans="1:41" x14ac:dyDescent="0.25">
      <c r="B197" s="6"/>
      <c r="C197" s="5"/>
      <c r="D197" s="5"/>
      <c r="E197" s="5"/>
      <c r="F197" s="5"/>
      <c r="G197" s="5"/>
      <c r="H197" s="5"/>
      <c r="I197" s="5"/>
      <c r="J197" s="5"/>
      <c r="K197" s="5"/>
      <c r="S197" s="5"/>
    </row>
    <row r="198" spans="1:41" x14ac:dyDescent="0.25">
      <c r="B198" s="6"/>
      <c r="C198" s="5"/>
      <c r="D198" s="5"/>
      <c r="E198" s="5"/>
      <c r="F198" s="5"/>
      <c r="G198" s="5">
        <v>3000</v>
      </c>
      <c r="H198" s="5"/>
      <c r="I198" s="5"/>
      <c r="J198" s="5"/>
      <c r="K198" s="5"/>
      <c r="S198" s="5"/>
    </row>
    <row r="199" spans="1:41" x14ac:dyDescent="0.25">
      <c r="B199" s="5"/>
      <c r="C199" s="5"/>
      <c r="D199" s="5"/>
      <c r="E199" s="5"/>
      <c r="F199" t="s">
        <v>58</v>
      </c>
      <c r="G199">
        <v>1.8</v>
      </c>
      <c r="H199" s="5" t="s">
        <v>34</v>
      </c>
      <c r="I199" s="5" t="s">
        <v>56</v>
      </c>
      <c r="J199" s="5" t="s">
        <v>54</v>
      </c>
      <c r="K199" s="5" t="s">
        <v>35</v>
      </c>
      <c r="M199" t="s">
        <v>36</v>
      </c>
      <c r="N199" t="s">
        <v>55</v>
      </c>
      <c r="O199" t="s">
        <v>53</v>
      </c>
      <c r="P199" t="s">
        <v>60</v>
      </c>
      <c r="Q199" t="s">
        <v>37</v>
      </c>
      <c r="R199" t="s">
        <v>38</v>
      </c>
      <c r="S199" t="s">
        <v>39</v>
      </c>
      <c r="T199" t="s">
        <v>40</v>
      </c>
      <c r="V199" t="s">
        <v>3</v>
      </c>
      <c r="W199" t="s">
        <v>11</v>
      </c>
    </row>
    <row r="200" spans="1:41" x14ac:dyDescent="0.25">
      <c r="B200" s="5"/>
      <c r="C200" s="5"/>
      <c r="D200" s="5"/>
      <c r="E200" s="5"/>
      <c r="F200" s="5" t="s">
        <v>59</v>
      </c>
      <c r="G200" s="4">
        <v>0.01</v>
      </c>
      <c r="H200" s="5"/>
      <c r="I200" s="5"/>
      <c r="J200" s="5"/>
      <c r="K200" s="5"/>
      <c r="S200" s="4">
        <v>20</v>
      </c>
      <c r="X200">
        <v>0</v>
      </c>
      <c r="Z200">
        <v>0</v>
      </c>
    </row>
    <row r="201" spans="1:41" x14ac:dyDescent="0.25">
      <c r="A201">
        <v>0</v>
      </c>
      <c r="B201" s="6">
        <f>A201/24/60/60</f>
        <v>0</v>
      </c>
      <c r="C201" s="5"/>
      <c r="D201" s="5"/>
      <c r="E201" s="5" t="str">
        <f t="shared" ref="E201:E238" si="216">IF(ABS(G201-H201)/H201&gt;0.001,"Re-Calc","")</f>
        <v/>
      </c>
      <c r="F201" s="4">
        <f>(G201+H201)/2</f>
        <v>0.12061201676226119</v>
      </c>
      <c r="G201">
        <f>(363/G$198)/(EXP((G$200*X201)/(363/G$199)))</f>
        <v>0.12061226016032142</v>
      </c>
      <c r="H201" s="4">
        <v>0.12061177336420095</v>
      </c>
      <c r="I201" s="4">
        <v>0.35</v>
      </c>
      <c r="J201" s="4">
        <v>0.15</v>
      </c>
      <c r="K201" s="4">
        <v>0.15</v>
      </c>
      <c r="M201">
        <f>IF(M$200="x",0,1/H201^2)</f>
        <v>68.741751585014072</v>
      </c>
      <c r="N201">
        <f t="shared" ref="N201:P201" si="217">IF(N$200="x",0,1/I201^2)</f>
        <v>8.1632653061224509</v>
      </c>
      <c r="O201">
        <f t="shared" si="217"/>
        <v>44.444444444444443</v>
      </c>
      <c r="P201">
        <f t="shared" si="217"/>
        <v>44.444444444444443</v>
      </c>
      <c r="Q201">
        <f>M201+P201+O201+N201</f>
        <v>165.7939057800254</v>
      </c>
      <c r="R201">
        <f>1/SQRT(Q201)</f>
        <v>7.7663278244760645E-2</v>
      </c>
      <c r="S201" s="5">
        <f>S$49*(1+((O201+N201+P201)/M201))</f>
        <v>48.236741705653316</v>
      </c>
      <c r="T201">
        <f>M201*V201^2</f>
        <v>20.000000000000004</v>
      </c>
      <c r="V201">
        <f>R201*SQRT(S201)</f>
        <v>0.53939224825830367</v>
      </c>
      <c r="W201">
        <f>V201*(A202-A201)</f>
        <v>64.727069790996438</v>
      </c>
      <c r="X201">
        <f>W201</f>
        <v>64.727069790996438</v>
      </c>
      <c r="Z201">
        <f>A202/60</f>
        <v>2</v>
      </c>
      <c r="AA201">
        <f>A202</f>
        <v>120</v>
      </c>
      <c r="AB201">
        <v>0.91</v>
      </c>
      <c r="AC201" s="4">
        <v>1.3</v>
      </c>
      <c r="AD201">
        <f t="shared" ref="AD201:AD207" si="218">AC201*(A202-A201)</f>
        <v>156</v>
      </c>
      <c r="AE201">
        <f>AD201</f>
        <v>156</v>
      </c>
      <c r="AG201" s="4"/>
    </row>
    <row r="202" spans="1:41" x14ac:dyDescent="0.25">
      <c r="A202">
        <f>A201+120</f>
        <v>120</v>
      </c>
      <c r="B202" s="6">
        <f>A202/24/60/60</f>
        <v>1.3888888888888887E-3</v>
      </c>
      <c r="C202" s="5"/>
      <c r="D202" s="5"/>
      <c r="E202" s="5" t="str">
        <f t="shared" si="216"/>
        <v/>
      </c>
      <c r="F202" s="4">
        <f t="shared" ref="F202" si="219">(G202+H202)/2</f>
        <v>0.1202265806346367</v>
      </c>
      <c r="G202">
        <f>(363/G$198)/(EXP((G$200*X202)/(363/G$199)))</f>
        <v>0.12022699651533079</v>
      </c>
      <c r="H202" s="4">
        <v>0.1202261647539426</v>
      </c>
      <c r="I202" s="5">
        <f>I201</f>
        <v>0.35</v>
      </c>
      <c r="J202" s="5">
        <f>J201</f>
        <v>0.15</v>
      </c>
      <c r="K202" s="5">
        <f>K201</f>
        <v>0.15</v>
      </c>
      <c r="M202">
        <f>IF(M$200="x",0,1/H202^2)</f>
        <v>69.183417852205451</v>
      </c>
      <c r="N202">
        <f>IF(N$200="x",0,1/I202^2)</f>
        <v>8.1632653061224509</v>
      </c>
      <c r="O202">
        <f>IF(O$200="x",0,1/J202^2)</f>
        <v>44.444444444444443</v>
      </c>
      <c r="P202">
        <f>IF(P$200="x",0,1/K202^2)</f>
        <v>44.444444444444443</v>
      </c>
      <c r="Q202">
        <f t="shared" ref="Q202" si="220">M202+P202+O202+N202</f>
        <v>166.23557204721678</v>
      </c>
      <c r="R202">
        <f t="shared" ref="R202" si="221">1/SQRT(Q202)</f>
        <v>7.7560039017491242E-2</v>
      </c>
      <c r="S202" s="5">
        <f t="shared" ref="S202" si="222">S$49*(1+((O202+N202+P202)/M202))</f>
        <v>48.056478621030571</v>
      </c>
      <c r="T202">
        <f t="shared" ref="T202" si="223">M202*V202^2</f>
        <v>20.000000000000011</v>
      </c>
      <c r="V202">
        <f t="shared" ref="V202" si="224">R202*SQRT(S202)</f>
        <v>0.53766775412780998</v>
      </c>
      <c r="W202">
        <f t="shared" ref="W202:W238" si="225">V202*(A203-A202)</f>
        <v>64.520130495337199</v>
      </c>
      <c r="X202">
        <f>X201+W202</f>
        <v>129.24720028633362</v>
      </c>
      <c r="Z202">
        <f>A203/60</f>
        <v>4</v>
      </c>
      <c r="AA202">
        <f>A203</f>
        <v>240</v>
      </c>
      <c r="AC202">
        <f>AC201</f>
        <v>1.3</v>
      </c>
      <c r="AD202">
        <f t="shared" si="218"/>
        <v>156</v>
      </c>
      <c r="AE202">
        <f>AE201+AD202</f>
        <v>312</v>
      </c>
    </row>
    <row r="203" spans="1:41" x14ac:dyDescent="0.25">
      <c r="A203">
        <f t="shared" ref="A203:A261" si="226">A202+120</f>
        <v>240</v>
      </c>
      <c r="B203" s="6">
        <f t="shared" ref="B203:B261" si="227">A203/24/60/60</f>
        <v>2.7777777777777775E-3</v>
      </c>
      <c r="C203" s="5"/>
      <c r="D203" s="5"/>
      <c r="E203" s="5" t="str">
        <f t="shared" si="216"/>
        <v/>
      </c>
      <c r="F203" s="4">
        <f t="shared" ref="F203:F238" si="228">(G203+H203)/2</f>
        <v>0.11984364556208604</v>
      </c>
      <c r="G203">
        <f t="shared" ref="G203:G238" si="229">(363/G$198)/(EXP((G$200*X203)/(363/G$199)))</f>
        <v>0.11984418512940836</v>
      </c>
      <c r="H203" s="4">
        <v>0.11984310599476371</v>
      </c>
      <c r="I203" s="5">
        <f t="shared" ref="I203:I260" si="230">I202</f>
        <v>0.35</v>
      </c>
      <c r="J203" s="5">
        <f t="shared" ref="J203:J260" si="231">J202</f>
        <v>0.15</v>
      </c>
      <c r="K203" s="5">
        <f t="shared" ref="K203:K260" si="232">K202</f>
        <v>0.15</v>
      </c>
      <c r="M203">
        <f t="shared" ref="M203:M238" si="233">IF(M$200="x",0,1/H203^2)</f>
        <v>69.626391480465927</v>
      </c>
      <c r="N203">
        <f t="shared" ref="N203:N238" si="234">IF(N$200="x",0,1/I203^2)</f>
        <v>8.1632653061224509</v>
      </c>
      <c r="O203">
        <f t="shared" ref="O203:O238" si="235">IF(O$200="x",0,1/J203^2)</f>
        <v>44.444444444444443</v>
      </c>
      <c r="P203">
        <f t="shared" ref="P203:P238" si="236">IF(P$200="x",0,1/K203^2)</f>
        <v>44.444444444444443</v>
      </c>
      <c r="Q203">
        <f t="shared" ref="Q203:Q238" si="237">M203+P203+O203+N203</f>
        <v>166.67854567547724</v>
      </c>
      <c r="R203">
        <f t="shared" ref="R203:R238" si="238">1/SQRT(Q203)</f>
        <v>7.7456906639502401E-2</v>
      </c>
      <c r="S203" s="5">
        <f t="shared" ref="S203:S238" si="239">S$49*(1+((O203+N203+P203)/M203))</f>
        <v>47.877979062648926</v>
      </c>
      <c r="T203">
        <f t="shared" ref="T203:T238" si="240">M203*V203^2</f>
        <v>20</v>
      </c>
      <c r="V203">
        <f t="shared" ref="V203:V238" si="241">R203*SQRT(S203)</f>
        <v>0.53595466327800845</v>
      </c>
      <c r="W203">
        <f t="shared" si="225"/>
        <v>64.314559593361011</v>
      </c>
      <c r="X203">
        <f t="shared" ref="X203:X238" si="242">X202+W203</f>
        <v>193.56175987969465</v>
      </c>
      <c r="Z203">
        <f t="shared" ref="Z203:Z260" si="243">A204/60</f>
        <v>6</v>
      </c>
      <c r="AA203">
        <f t="shared" ref="AA203:AA260" si="244">A204</f>
        <v>360</v>
      </c>
      <c r="AC203">
        <f t="shared" ref="AC203:AC209" si="245">AC202</f>
        <v>1.3</v>
      </c>
      <c r="AD203">
        <f t="shared" si="218"/>
        <v>156</v>
      </c>
      <c r="AE203">
        <f t="shared" ref="AE203:AE207" si="246">AE202+AD203</f>
        <v>468</v>
      </c>
      <c r="AO203" s="4"/>
    </row>
    <row r="204" spans="1:41" x14ac:dyDescent="0.25">
      <c r="A204">
        <f t="shared" si="226"/>
        <v>360</v>
      </c>
      <c r="B204" s="6">
        <f t="shared" si="227"/>
        <v>4.1666666666666666E-3</v>
      </c>
      <c r="C204" s="5"/>
      <c r="D204" s="5"/>
      <c r="E204" s="5" t="str">
        <f t="shared" si="216"/>
        <v/>
      </c>
      <c r="F204" s="4">
        <f t="shared" si="228"/>
        <v>0.11946317410135426</v>
      </c>
      <c r="G204">
        <f t="shared" si="229"/>
        <v>0.11946380245941809</v>
      </c>
      <c r="H204" s="4">
        <v>0.11946254574329043</v>
      </c>
      <c r="I204" s="5">
        <f t="shared" si="230"/>
        <v>0.35</v>
      </c>
      <c r="J204" s="5">
        <f t="shared" si="231"/>
        <v>0.15</v>
      </c>
      <c r="K204" s="5">
        <f t="shared" si="232"/>
        <v>0.15</v>
      </c>
      <c r="M204">
        <f t="shared" si="233"/>
        <v>70.070702145487076</v>
      </c>
      <c r="N204">
        <f t="shared" si="234"/>
        <v>8.1632653061224509</v>
      </c>
      <c r="O204">
        <f t="shared" si="235"/>
        <v>44.444444444444443</v>
      </c>
      <c r="P204">
        <f t="shared" si="236"/>
        <v>44.444444444444443</v>
      </c>
      <c r="Q204">
        <f t="shared" si="237"/>
        <v>167.1228563404984</v>
      </c>
      <c r="R204">
        <f t="shared" si="238"/>
        <v>7.7353875149130821E-2</v>
      </c>
      <c r="S204" s="5">
        <f t="shared" si="239"/>
        <v>47.701207843901145</v>
      </c>
      <c r="T204">
        <f t="shared" si="240"/>
        <v>20.000000000000004</v>
      </c>
      <c r="V204">
        <f t="shared" si="241"/>
        <v>0.53425274609435114</v>
      </c>
      <c r="W204">
        <f t="shared" si="225"/>
        <v>64.110329531322137</v>
      </c>
      <c r="X204">
        <f t="shared" si="242"/>
        <v>257.67208941101677</v>
      </c>
      <c r="Z204">
        <f t="shared" si="243"/>
        <v>8</v>
      </c>
      <c r="AA204">
        <f t="shared" si="244"/>
        <v>480</v>
      </c>
      <c r="AC204">
        <f t="shared" si="245"/>
        <v>1.3</v>
      </c>
      <c r="AD204">
        <f t="shared" si="218"/>
        <v>156</v>
      </c>
      <c r="AE204">
        <f t="shared" si="246"/>
        <v>624</v>
      </c>
    </row>
    <row r="205" spans="1:41" x14ac:dyDescent="0.25">
      <c r="A205">
        <f t="shared" si="226"/>
        <v>480</v>
      </c>
      <c r="B205" s="6">
        <f t="shared" si="227"/>
        <v>5.5555555555555549E-3</v>
      </c>
      <c r="C205" s="5"/>
      <c r="D205" s="5"/>
      <c r="E205" s="5" t="str">
        <f t="shared" si="216"/>
        <v/>
      </c>
      <c r="F205" s="4">
        <f t="shared" si="228"/>
        <v>0.11908513389048447</v>
      </c>
      <c r="G205">
        <f t="shared" si="229"/>
        <v>0.11908582531836506</v>
      </c>
      <c r="H205" s="4">
        <v>0.11908444246260388</v>
      </c>
      <c r="I205" s="5">
        <f t="shared" si="230"/>
        <v>0.35</v>
      </c>
      <c r="J205" s="5">
        <f t="shared" si="231"/>
        <v>0.15</v>
      </c>
      <c r="K205" s="5">
        <f t="shared" si="232"/>
        <v>0.15</v>
      </c>
      <c r="M205">
        <f t="shared" si="233"/>
        <v>70.516369473807742</v>
      </c>
      <c r="N205">
        <f t="shared" si="234"/>
        <v>8.1632653061224509</v>
      </c>
      <c r="O205">
        <f t="shared" si="235"/>
        <v>44.444444444444443</v>
      </c>
      <c r="P205">
        <f t="shared" si="236"/>
        <v>44.444444444444443</v>
      </c>
      <c r="Q205">
        <f t="shared" si="237"/>
        <v>167.56852366881907</v>
      </c>
      <c r="R205">
        <f t="shared" si="238"/>
        <v>7.7250940998423501E-2</v>
      </c>
      <c r="S205" s="5">
        <f t="shared" si="239"/>
        <v>47.526134688785966</v>
      </c>
      <c r="T205">
        <f t="shared" si="240"/>
        <v>20.000000000000004</v>
      </c>
      <c r="V205">
        <f t="shared" si="241"/>
        <v>0.53256181681808956</v>
      </c>
      <c r="W205">
        <f t="shared" si="225"/>
        <v>63.907418018170745</v>
      </c>
      <c r="X205">
        <f t="shared" si="242"/>
        <v>321.57950742918752</v>
      </c>
      <c r="Z205">
        <f t="shared" si="243"/>
        <v>10</v>
      </c>
      <c r="AA205">
        <f t="shared" si="244"/>
        <v>600</v>
      </c>
      <c r="AC205">
        <f t="shared" si="245"/>
        <v>1.3</v>
      </c>
      <c r="AD205">
        <f t="shared" si="218"/>
        <v>156</v>
      </c>
      <c r="AE205">
        <f t="shared" si="246"/>
        <v>780</v>
      </c>
    </row>
    <row r="206" spans="1:41" x14ac:dyDescent="0.25">
      <c r="A206">
        <f t="shared" si="226"/>
        <v>600</v>
      </c>
      <c r="B206" s="6">
        <f t="shared" si="227"/>
        <v>6.9444444444444449E-3</v>
      </c>
      <c r="C206" s="5"/>
      <c r="D206" s="5"/>
      <c r="E206" s="5" t="str">
        <f t="shared" si="216"/>
        <v/>
      </c>
      <c r="F206" s="4">
        <f t="shared" si="228"/>
        <v>0.11870949577241106</v>
      </c>
      <c r="G206">
        <f t="shared" si="229"/>
        <v>0.11871023085150528</v>
      </c>
      <c r="H206" s="4">
        <v>0.11870876069331684</v>
      </c>
      <c r="I206" s="5">
        <f t="shared" si="230"/>
        <v>0.35</v>
      </c>
      <c r="J206" s="5">
        <f t="shared" si="231"/>
        <v>0.15</v>
      </c>
      <c r="K206" s="5">
        <f t="shared" si="232"/>
        <v>0.15</v>
      </c>
      <c r="M206">
        <f t="shared" si="233"/>
        <v>70.963406978378714</v>
      </c>
      <c r="N206">
        <f t="shared" si="234"/>
        <v>8.1632653061224509</v>
      </c>
      <c r="O206">
        <f t="shared" si="235"/>
        <v>44.444444444444443</v>
      </c>
      <c r="P206">
        <f t="shared" si="236"/>
        <v>44.444444444444443</v>
      </c>
      <c r="Q206">
        <f t="shared" si="237"/>
        <v>168.01556117339004</v>
      </c>
      <c r="R206">
        <f t="shared" si="238"/>
        <v>7.7148102102489166E-2</v>
      </c>
      <c r="S206" s="5">
        <f t="shared" si="239"/>
        <v>47.352732437037979</v>
      </c>
      <c r="T206">
        <f t="shared" si="240"/>
        <v>20</v>
      </c>
      <c r="V206">
        <f t="shared" si="241"/>
        <v>0.53088171687002306</v>
      </c>
      <c r="W206">
        <f t="shared" si="225"/>
        <v>63.705806024402769</v>
      </c>
      <c r="X206">
        <f t="shared" si="242"/>
        <v>385.28531345359028</v>
      </c>
      <c r="Z206">
        <f t="shared" si="243"/>
        <v>12</v>
      </c>
      <c r="AA206">
        <f t="shared" si="244"/>
        <v>720</v>
      </c>
      <c r="AC206">
        <f t="shared" si="245"/>
        <v>1.3</v>
      </c>
      <c r="AD206">
        <f t="shared" si="218"/>
        <v>156</v>
      </c>
      <c r="AE206">
        <f t="shared" si="246"/>
        <v>936</v>
      </c>
    </row>
    <row r="207" spans="1:41" x14ac:dyDescent="0.25">
      <c r="A207">
        <f t="shared" si="226"/>
        <v>720</v>
      </c>
      <c r="B207" s="6">
        <f t="shared" si="227"/>
        <v>8.3333333333333332E-3</v>
      </c>
      <c r="C207" s="5"/>
      <c r="D207" s="5"/>
      <c r="E207" s="5" t="str">
        <f t="shared" si="216"/>
        <v/>
      </c>
      <c r="F207" s="4">
        <f t="shared" si="228"/>
        <v>0.11833623273388277</v>
      </c>
      <c r="G207">
        <f t="shared" si="229"/>
        <v>0.11833699651952169</v>
      </c>
      <c r="H207" s="4">
        <v>0.11833546894824387</v>
      </c>
      <c r="I207" s="5">
        <f t="shared" si="230"/>
        <v>0.35</v>
      </c>
      <c r="J207" s="5">
        <f t="shared" si="231"/>
        <v>0.15</v>
      </c>
      <c r="K207" s="5">
        <f t="shared" si="232"/>
        <v>0.15</v>
      </c>
      <c r="M207">
        <f t="shared" si="233"/>
        <v>71.41182427847572</v>
      </c>
      <c r="N207">
        <f t="shared" si="234"/>
        <v>8.1632653061224509</v>
      </c>
      <c r="O207">
        <f t="shared" si="235"/>
        <v>44.444444444444443</v>
      </c>
      <c r="P207">
        <f t="shared" si="236"/>
        <v>44.444444444444443</v>
      </c>
      <c r="Q207">
        <f t="shared" si="237"/>
        <v>168.46397847348706</v>
      </c>
      <c r="R207">
        <f t="shared" si="238"/>
        <v>7.7045357303307957E-2</v>
      </c>
      <c r="S207" s="5">
        <f t="shared" si="239"/>
        <v>47.180976028997449</v>
      </c>
      <c r="T207">
        <f t="shared" si="240"/>
        <v>20.000000000000004</v>
      </c>
      <c r="V207">
        <f t="shared" si="241"/>
        <v>0.52921230543517772</v>
      </c>
      <c r="W207">
        <f t="shared" si="225"/>
        <v>63.505476652221326</v>
      </c>
      <c r="X207">
        <f t="shared" si="242"/>
        <v>448.7907901058116</v>
      </c>
      <c r="Z207">
        <f t="shared" si="243"/>
        <v>14</v>
      </c>
      <c r="AA207">
        <f t="shared" si="244"/>
        <v>840</v>
      </c>
      <c r="AC207">
        <f t="shared" si="245"/>
        <v>1.3</v>
      </c>
      <c r="AD207">
        <f t="shared" si="218"/>
        <v>156</v>
      </c>
      <c r="AE207">
        <f t="shared" si="246"/>
        <v>1092</v>
      </c>
    </row>
    <row r="208" spans="1:41" x14ac:dyDescent="0.25">
      <c r="A208">
        <f t="shared" si="226"/>
        <v>840</v>
      </c>
      <c r="B208" s="6">
        <f t="shared" si="227"/>
        <v>9.7222222222222224E-3</v>
      </c>
      <c r="C208" s="5"/>
      <c r="D208" s="5"/>
      <c r="E208" s="5" t="str">
        <f t="shared" si="216"/>
        <v/>
      </c>
      <c r="F208" s="4">
        <f t="shared" si="228"/>
        <v>0.1179653192736638</v>
      </c>
      <c r="G208">
        <f t="shared" si="229"/>
        <v>0.11796610008592927</v>
      </c>
      <c r="H208" s="4">
        <v>0.11796453846139834</v>
      </c>
      <c r="I208" s="5">
        <f t="shared" si="230"/>
        <v>0.35</v>
      </c>
      <c r="J208" s="5">
        <f t="shared" si="231"/>
        <v>0.15</v>
      </c>
      <c r="K208" s="5">
        <f t="shared" si="232"/>
        <v>0.15</v>
      </c>
      <c r="M208">
        <f t="shared" si="233"/>
        <v>71.861628416783404</v>
      </c>
      <c r="N208">
        <f t="shared" si="234"/>
        <v>8.1632653061224509</v>
      </c>
      <c r="O208">
        <f t="shared" si="235"/>
        <v>44.444444444444443</v>
      </c>
      <c r="P208">
        <f t="shared" si="236"/>
        <v>44.444444444444443</v>
      </c>
      <c r="Q208">
        <f t="shared" si="237"/>
        <v>168.91378261179474</v>
      </c>
      <c r="R208">
        <f t="shared" si="238"/>
        <v>7.6942706051630963E-2</v>
      </c>
      <c r="S208" s="5">
        <f t="shared" si="239"/>
        <v>47.010841900806319</v>
      </c>
      <c r="T208">
        <f t="shared" si="240"/>
        <v>20.000000000000004</v>
      </c>
      <c r="V208">
        <f t="shared" si="241"/>
        <v>0.52755345386815033</v>
      </c>
      <c r="W208">
        <f t="shared" si="225"/>
        <v>63.30641446417804</v>
      </c>
      <c r="X208">
        <f t="shared" si="242"/>
        <v>512.09720456998969</v>
      </c>
      <c r="Z208">
        <f t="shared" si="243"/>
        <v>16</v>
      </c>
      <c r="AA208">
        <f t="shared" si="244"/>
        <v>960</v>
      </c>
      <c r="AC208">
        <f t="shared" si="245"/>
        <v>1.3</v>
      </c>
    </row>
    <row r="209" spans="1:51" x14ac:dyDescent="0.25">
      <c r="A209">
        <f t="shared" si="226"/>
        <v>960</v>
      </c>
      <c r="B209" s="6">
        <f t="shared" si="227"/>
        <v>1.111111111111111E-2</v>
      </c>
      <c r="C209" s="5"/>
      <c r="D209" s="5"/>
      <c r="E209" s="5" t="str">
        <f t="shared" si="216"/>
        <v/>
      </c>
      <c r="F209" s="4">
        <f t="shared" si="228"/>
        <v>0.11759673100947347</v>
      </c>
      <c r="G209">
        <f t="shared" si="229"/>
        <v>0.11759751960713152</v>
      </c>
      <c r="H209" s="4">
        <v>0.11759594241181542</v>
      </c>
      <c r="I209" s="5">
        <f t="shared" si="230"/>
        <v>0.35</v>
      </c>
      <c r="J209" s="5">
        <f t="shared" si="231"/>
        <v>0.15</v>
      </c>
      <c r="K209" s="5">
        <f t="shared" si="232"/>
        <v>0.15</v>
      </c>
      <c r="M209">
        <f t="shared" si="233"/>
        <v>72.31282467471425</v>
      </c>
      <c r="N209">
        <f t="shared" si="234"/>
        <v>8.1632653061224509</v>
      </c>
      <c r="O209">
        <f t="shared" si="235"/>
        <v>44.444444444444443</v>
      </c>
      <c r="P209">
        <f t="shared" si="236"/>
        <v>44.444444444444443</v>
      </c>
      <c r="Q209">
        <f t="shared" si="237"/>
        <v>169.36497886972558</v>
      </c>
      <c r="R209">
        <f t="shared" si="238"/>
        <v>7.6840148210085016E-2</v>
      </c>
      <c r="S209" s="5">
        <f t="shared" si="239"/>
        <v>46.842307607698181</v>
      </c>
      <c r="T209">
        <f t="shared" si="240"/>
        <v>20.000000000000004</v>
      </c>
      <c r="V209">
        <f t="shared" si="241"/>
        <v>0.52590504222193979</v>
      </c>
      <c r="W209">
        <f t="shared" si="225"/>
        <v>63.108605066632776</v>
      </c>
      <c r="X209">
        <f t="shared" si="242"/>
        <v>575.20580963662246</v>
      </c>
      <c r="Z209">
        <f t="shared" si="243"/>
        <v>18</v>
      </c>
      <c r="AA209">
        <f t="shared" si="244"/>
        <v>1080</v>
      </c>
      <c r="AC209">
        <f t="shared" si="245"/>
        <v>1.3</v>
      </c>
    </row>
    <row r="210" spans="1:51" x14ac:dyDescent="0.25">
      <c r="A210">
        <f t="shared" si="226"/>
        <v>1080</v>
      </c>
      <c r="B210" s="6">
        <f t="shared" si="227"/>
        <v>1.2500000000000001E-2</v>
      </c>
      <c r="C210" s="5"/>
      <c r="D210" s="5"/>
      <c r="E210" s="5" t="str">
        <f t="shared" si="216"/>
        <v/>
      </c>
      <c r="F210" s="4">
        <f t="shared" si="228"/>
        <v>0.11723044442398223</v>
      </c>
      <c r="G210">
        <f t="shared" si="229"/>
        <v>0.11723123342420823</v>
      </c>
      <c r="H210" s="4">
        <v>0.11722965542375624</v>
      </c>
      <c r="I210" s="5">
        <f t="shared" si="230"/>
        <v>0.35</v>
      </c>
      <c r="J210" s="5">
        <f t="shared" si="231"/>
        <v>0.15</v>
      </c>
      <c r="K210" s="5">
        <f t="shared" si="232"/>
        <v>0.15</v>
      </c>
      <c r="M210">
        <f t="shared" si="233"/>
        <v>72.765417095709807</v>
      </c>
      <c r="N210">
        <f t="shared" si="234"/>
        <v>8.1632653061224509</v>
      </c>
      <c r="O210">
        <f t="shared" si="235"/>
        <v>44.444444444444443</v>
      </c>
      <c r="P210">
        <f t="shared" si="236"/>
        <v>44.444444444444443</v>
      </c>
      <c r="Q210">
        <f t="shared" si="237"/>
        <v>169.81757129072113</v>
      </c>
      <c r="R210">
        <f t="shared" si="238"/>
        <v>7.6737683926817124E-2</v>
      </c>
      <c r="S210" s="5">
        <f t="shared" si="239"/>
        <v>46.675351580093796</v>
      </c>
      <c r="T210">
        <f t="shared" si="240"/>
        <v>20.000000000000014</v>
      </c>
      <c r="V210">
        <f t="shared" si="241"/>
        <v>0.52426695701279191</v>
      </c>
      <c r="W210">
        <f t="shared" si="225"/>
        <v>62.912034841535032</v>
      </c>
      <c r="X210">
        <f t="shared" si="242"/>
        <v>638.11784447815751</v>
      </c>
      <c r="Z210">
        <f t="shared" si="243"/>
        <v>20</v>
      </c>
      <c r="AA210">
        <f t="shared" si="244"/>
        <v>1200</v>
      </c>
    </row>
    <row r="211" spans="1:51" x14ac:dyDescent="0.25">
      <c r="A211">
        <f t="shared" si="226"/>
        <v>1200</v>
      </c>
      <c r="B211" s="6">
        <f t="shared" si="227"/>
        <v>1.388888888888889E-2</v>
      </c>
      <c r="C211" s="5"/>
      <c r="D211" s="5"/>
      <c r="E211" s="5" t="str">
        <f t="shared" si="216"/>
        <v/>
      </c>
      <c r="F211" s="4">
        <f t="shared" si="228"/>
        <v>0.11686643669507235</v>
      </c>
      <c r="G211">
        <f t="shared" si="229"/>
        <v>0.11686722015587682</v>
      </c>
      <c r="H211" s="4">
        <v>0.1168656532342679</v>
      </c>
      <c r="I211" s="5">
        <f t="shared" si="230"/>
        <v>0.35</v>
      </c>
      <c r="J211" s="5">
        <f t="shared" si="231"/>
        <v>0.15</v>
      </c>
      <c r="K211" s="5">
        <f t="shared" si="232"/>
        <v>0.15</v>
      </c>
      <c r="M211">
        <f t="shared" si="233"/>
        <v>73.219408831767907</v>
      </c>
      <c r="N211">
        <f t="shared" si="234"/>
        <v>8.1632653061224509</v>
      </c>
      <c r="O211">
        <f t="shared" si="235"/>
        <v>44.444444444444443</v>
      </c>
      <c r="P211">
        <f t="shared" si="236"/>
        <v>44.444444444444443</v>
      </c>
      <c r="Q211">
        <f t="shared" si="237"/>
        <v>170.27156302677923</v>
      </c>
      <c r="R211">
        <f t="shared" si="238"/>
        <v>7.663531355184186E-2</v>
      </c>
      <c r="S211" s="5">
        <f t="shared" si="239"/>
        <v>46.509952960150933</v>
      </c>
      <c r="T211">
        <f t="shared" si="240"/>
        <v>20.000000000000004</v>
      </c>
      <c r="V211">
        <f t="shared" si="241"/>
        <v>0.52263908973348239</v>
      </c>
      <c r="W211">
        <f t="shared" si="225"/>
        <v>62.716690768017884</v>
      </c>
      <c r="X211">
        <f t="shared" si="242"/>
        <v>700.83453524617539</v>
      </c>
      <c r="Z211">
        <f t="shared" si="243"/>
        <v>22</v>
      </c>
      <c r="AA211">
        <f t="shared" si="244"/>
        <v>1320</v>
      </c>
    </row>
    <row r="212" spans="1:51" x14ac:dyDescent="0.25">
      <c r="A212">
        <f t="shared" si="226"/>
        <v>1320</v>
      </c>
      <c r="B212" s="6">
        <f t="shared" si="227"/>
        <v>1.5277777777777777E-2</v>
      </c>
      <c r="C212" s="5"/>
      <c r="D212" s="5"/>
      <c r="E212" s="5" t="str">
        <f t="shared" si="216"/>
        <v/>
      </c>
      <c r="F212" s="4">
        <f t="shared" si="228"/>
        <v>0.11650468557897735</v>
      </c>
      <c r="G212">
        <f t="shared" si="229"/>
        <v>0.11650545869227688</v>
      </c>
      <c r="H212" s="4">
        <v>0.11650391246567782</v>
      </c>
      <c r="I212" s="5">
        <f t="shared" si="230"/>
        <v>0.35</v>
      </c>
      <c r="J212" s="5">
        <f t="shared" si="231"/>
        <v>0.15</v>
      </c>
      <c r="K212" s="5">
        <f t="shared" si="232"/>
        <v>0.15</v>
      </c>
      <c r="M212">
        <f t="shared" si="233"/>
        <v>73.674802379165556</v>
      </c>
      <c r="N212">
        <f t="shared" si="234"/>
        <v>8.1632653061224509</v>
      </c>
      <c r="O212">
        <f t="shared" si="235"/>
        <v>44.444444444444443</v>
      </c>
      <c r="P212">
        <f t="shared" si="236"/>
        <v>44.444444444444443</v>
      </c>
      <c r="Q212">
        <f t="shared" si="237"/>
        <v>170.72695657417688</v>
      </c>
      <c r="R212">
        <f t="shared" si="238"/>
        <v>7.653303758015581E-2</v>
      </c>
      <c r="S212" s="5">
        <f t="shared" si="239"/>
        <v>46.346091488792815</v>
      </c>
      <c r="T212">
        <f t="shared" si="240"/>
        <v>20</v>
      </c>
      <c r="V212">
        <f t="shared" si="241"/>
        <v>0.52102133583588151</v>
      </c>
      <c r="W212">
        <f t="shared" si="225"/>
        <v>62.522560300305784</v>
      </c>
      <c r="X212">
        <f t="shared" si="242"/>
        <v>763.35709554648122</v>
      </c>
      <c r="Z212">
        <f t="shared" si="243"/>
        <v>24</v>
      </c>
      <c r="AA212">
        <f t="shared" si="244"/>
        <v>1440</v>
      </c>
      <c r="AL212">
        <f t="shared" ref="AL212:AL220" si="247">(X75-X89)/V89</f>
        <v>-1689.631505603342</v>
      </c>
    </row>
    <row r="213" spans="1:51" x14ac:dyDescent="0.25">
      <c r="A213">
        <f t="shared" si="226"/>
        <v>1440</v>
      </c>
      <c r="B213" s="6">
        <f t="shared" si="227"/>
        <v>1.6666666666666666E-2</v>
      </c>
      <c r="C213" s="5"/>
      <c r="D213" s="5"/>
      <c r="E213" s="5" t="str">
        <f t="shared" si="216"/>
        <v/>
      </c>
      <c r="F213" s="4">
        <f t="shared" si="228"/>
        <v>0.11614516932753025</v>
      </c>
      <c r="G213">
        <f t="shared" si="229"/>
        <v>0.11614592818935111</v>
      </c>
      <c r="H213" s="4">
        <v>0.11614441046570936</v>
      </c>
      <c r="I213" s="5">
        <f t="shared" si="230"/>
        <v>0.35</v>
      </c>
      <c r="J213" s="5">
        <f t="shared" si="231"/>
        <v>0.15</v>
      </c>
      <c r="K213" s="5">
        <f t="shared" si="232"/>
        <v>0.15</v>
      </c>
      <c r="M213">
        <f t="shared" si="233"/>
        <v>74.131599742847953</v>
      </c>
      <c r="N213">
        <f t="shared" si="234"/>
        <v>8.1632653061224509</v>
      </c>
      <c r="O213">
        <f t="shared" si="235"/>
        <v>44.444444444444443</v>
      </c>
      <c r="P213">
        <f t="shared" si="236"/>
        <v>44.444444444444443</v>
      </c>
      <c r="Q213">
        <f t="shared" si="237"/>
        <v>171.18375393785928</v>
      </c>
      <c r="R213">
        <f t="shared" si="238"/>
        <v>7.6430856612088344E-2</v>
      </c>
      <c r="S213" s="5">
        <f t="shared" si="239"/>
        <v>46.18374742530083</v>
      </c>
      <c r="T213">
        <f t="shared" si="240"/>
        <v>20.000000000000004</v>
      </c>
      <c r="V213">
        <f t="shared" si="241"/>
        <v>0.51941359401592835</v>
      </c>
      <c r="W213">
        <f t="shared" si="225"/>
        <v>62.329631281911404</v>
      </c>
      <c r="X213">
        <f t="shared" si="242"/>
        <v>825.68672682839258</v>
      </c>
      <c r="Z213">
        <f t="shared" si="243"/>
        <v>26</v>
      </c>
      <c r="AA213">
        <f t="shared" si="244"/>
        <v>1560</v>
      </c>
      <c r="AL213">
        <f t="shared" si="247"/>
        <v>-1689.6453558415701</v>
      </c>
    </row>
    <row r="214" spans="1:51" x14ac:dyDescent="0.25">
      <c r="A214">
        <f t="shared" si="226"/>
        <v>1560</v>
      </c>
      <c r="B214" s="6">
        <f t="shared" si="227"/>
        <v>1.8055555555555554E-2</v>
      </c>
      <c r="C214" s="5"/>
      <c r="D214" s="5"/>
      <c r="E214" s="5" t="str">
        <f t="shared" si="216"/>
        <v/>
      </c>
      <c r="F214" s="4">
        <f t="shared" si="228"/>
        <v>0.11578786662814489</v>
      </c>
      <c r="G214">
        <f t="shared" si="229"/>
        <v>0.11578860806367137</v>
      </c>
      <c r="H214" s="4">
        <v>0.11578712519261841</v>
      </c>
      <c r="I214" s="5">
        <f t="shared" si="230"/>
        <v>0.35</v>
      </c>
      <c r="J214" s="5">
        <f t="shared" si="231"/>
        <v>0.15</v>
      </c>
      <c r="K214" s="5">
        <f t="shared" si="232"/>
        <v>0.15</v>
      </c>
      <c r="M214">
        <f t="shared" si="233"/>
        <v>74.589802553327729</v>
      </c>
      <c r="N214">
        <f t="shared" si="234"/>
        <v>8.1632653061224509</v>
      </c>
      <c r="O214">
        <f t="shared" si="235"/>
        <v>44.444444444444443</v>
      </c>
      <c r="P214">
        <f t="shared" si="236"/>
        <v>44.444444444444443</v>
      </c>
      <c r="Q214">
        <f t="shared" si="237"/>
        <v>171.64195674833906</v>
      </c>
      <c r="R214">
        <f t="shared" si="238"/>
        <v>7.6328771325124889E-2</v>
      </c>
      <c r="S214" s="5">
        <f t="shared" si="239"/>
        <v>46.022901488611453</v>
      </c>
      <c r="T214">
        <f t="shared" si="240"/>
        <v>20.000000000000007</v>
      </c>
      <c r="V214">
        <f t="shared" si="241"/>
        <v>0.51781576569994647</v>
      </c>
      <c r="W214">
        <f t="shared" si="225"/>
        <v>62.137891883993575</v>
      </c>
      <c r="X214">
        <f t="shared" si="242"/>
        <v>887.82461871238615</v>
      </c>
      <c r="Z214">
        <f t="shared" si="243"/>
        <v>28</v>
      </c>
      <c r="AA214">
        <f t="shared" si="244"/>
        <v>1680</v>
      </c>
      <c r="AL214">
        <f t="shared" si="247"/>
        <v>-1689.6591548360434</v>
      </c>
      <c r="AO214">
        <v>0</v>
      </c>
      <c r="AP214">
        <f>AO214/60</f>
        <v>0</v>
      </c>
      <c r="AR214">
        <v>0</v>
      </c>
      <c r="AS214">
        <v>4.5</v>
      </c>
      <c r="AU214">
        <v>4.5</v>
      </c>
      <c r="AX214">
        <v>0</v>
      </c>
      <c r="AY214">
        <v>0</v>
      </c>
    </row>
    <row r="215" spans="1:51" x14ac:dyDescent="0.25">
      <c r="A215">
        <f t="shared" si="226"/>
        <v>1680</v>
      </c>
      <c r="B215" s="6">
        <f t="shared" si="227"/>
        <v>1.9444444444444445E-2</v>
      </c>
      <c r="C215" s="5"/>
      <c r="D215" s="5"/>
      <c r="E215" s="5" t="str">
        <f t="shared" si="216"/>
        <v/>
      </c>
      <c r="F215" s="4">
        <f t="shared" si="228"/>
        <v>0.11543275655919392</v>
      </c>
      <c r="G215">
        <f t="shared" si="229"/>
        <v>0.11543347798760736</v>
      </c>
      <c r="H215" s="4">
        <v>0.11543203513078049</v>
      </c>
      <c r="I215" s="5">
        <f t="shared" si="230"/>
        <v>0.35</v>
      </c>
      <c r="J215" s="5">
        <f t="shared" si="231"/>
        <v>0.15</v>
      </c>
      <c r="K215" s="5">
        <f t="shared" si="232"/>
        <v>0.15</v>
      </c>
      <c r="M215">
        <f t="shared" si="233"/>
        <v>75.049412151519633</v>
      </c>
      <c r="N215">
        <f t="shared" si="234"/>
        <v>8.1632653061224509</v>
      </c>
      <c r="O215">
        <f t="shared" si="235"/>
        <v>44.444444444444443</v>
      </c>
      <c r="P215">
        <f t="shared" si="236"/>
        <v>44.444444444444443</v>
      </c>
      <c r="Q215">
        <f t="shared" si="237"/>
        <v>172.10156634653097</v>
      </c>
      <c r="R215">
        <f t="shared" si="238"/>
        <v>7.6226782453479372E-2</v>
      </c>
      <c r="S215" s="5">
        <f t="shared" si="239"/>
        <v>45.863534813322637</v>
      </c>
      <c r="T215">
        <f t="shared" si="240"/>
        <v>20</v>
      </c>
      <c r="V215">
        <f t="shared" si="241"/>
        <v>0.51622775466713799</v>
      </c>
      <c r="W215">
        <f t="shared" si="225"/>
        <v>61.947330560056557</v>
      </c>
      <c r="X215">
        <f t="shared" si="242"/>
        <v>949.77194927244273</v>
      </c>
      <c r="Z215">
        <f t="shared" si="243"/>
        <v>30</v>
      </c>
      <c r="AA215">
        <f t="shared" si="244"/>
        <v>1800</v>
      </c>
      <c r="AL215">
        <f t="shared" si="247"/>
        <v>-1689.6729024289509</v>
      </c>
      <c r="AO215">
        <v>23</v>
      </c>
      <c r="AP215">
        <f t="shared" ref="AP215:AP221" si="248">AO215/60</f>
        <v>0.38333333333333336</v>
      </c>
      <c r="AQ215">
        <f>AP213+(AO215-AP213)/2</f>
        <v>11.5</v>
      </c>
      <c r="AR215">
        <v>100</v>
      </c>
      <c r="AS215">
        <f>(AR215-AR213)/(AO215-AP213)</f>
        <v>4.3478260869565215</v>
      </c>
      <c r="AU215">
        <f t="shared" ref="AU215:AU221" si="249">AU$80/LOG(AX215)</f>
        <v>2.2333167334022757</v>
      </c>
      <c r="AV215" s="4">
        <v>4000</v>
      </c>
      <c r="AW215" s="4">
        <f>-0.0015</f>
        <v>-1.5E-3</v>
      </c>
      <c r="AX215">
        <f>AX214+AY215</f>
        <v>103.5</v>
      </c>
      <c r="AY215">
        <f>AO215*AU214</f>
        <v>103.5</v>
      </c>
    </row>
    <row r="216" spans="1:51" x14ac:dyDescent="0.25">
      <c r="A216">
        <f t="shared" si="226"/>
        <v>1800</v>
      </c>
      <c r="B216" s="6">
        <f t="shared" si="227"/>
        <v>2.0833333333333332E-2</v>
      </c>
      <c r="C216" s="5"/>
      <c r="D216" s="5"/>
      <c r="E216" s="5" t="str">
        <f t="shared" si="216"/>
        <v/>
      </c>
      <c r="F216" s="4">
        <f t="shared" si="228"/>
        <v>0.11507981855609392</v>
      </c>
      <c r="G216">
        <f t="shared" si="229"/>
        <v>0.11508051788476527</v>
      </c>
      <c r="H216" s="4">
        <v>0.11507911922742259</v>
      </c>
      <c r="I216" s="5">
        <f t="shared" si="230"/>
        <v>0.35</v>
      </c>
      <c r="J216" s="5">
        <f t="shared" si="231"/>
        <v>0.15</v>
      </c>
      <c r="K216" s="5">
        <f t="shared" si="232"/>
        <v>0.15</v>
      </c>
      <c r="M216">
        <f t="shared" si="233"/>
        <v>75.510429651335471</v>
      </c>
      <c r="N216">
        <f t="shared" si="234"/>
        <v>8.1632653061224509</v>
      </c>
      <c r="O216">
        <f t="shared" si="235"/>
        <v>44.444444444444443</v>
      </c>
      <c r="P216">
        <f t="shared" si="236"/>
        <v>44.444444444444443</v>
      </c>
      <c r="Q216">
        <f t="shared" si="237"/>
        <v>172.5625838463468</v>
      </c>
      <c r="R216">
        <f t="shared" si="238"/>
        <v>7.6124890773041895E-2</v>
      </c>
      <c r="S216" s="5">
        <f t="shared" si="239"/>
        <v>45.705628915937417</v>
      </c>
      <c r="T216">
        <f t="shared" si="240"/>
        <v>20.000000000000004</v>
      </c>
      <c r="V216">
        <f t="shared" si="241"/>
        <v>0.51464946676664003</v>
      </c>
      <c r="W216">
        <f t="shared" si="225"/>
        <v>61.757936011996804</v>
      </c>
      <c r="X216">
        <f t="shared" si="242"/>
        <v>1011.5298852844395</v>
      </c>
      <c r="Z216">
        <f t="shared" si="243"/>
        <v>32</v>
      </c>
      <c r="AA216">
        <f t="shared" si="244"/>
        <v>1920</v>
      </c>
      <c r="AL216">
        <f t="shared" si="247"/>
        <v>-1689.6865984593319</v>
      </c>
      <c r="AM216">
        <v>2</v>
      </c>
      <c r="AN216">
        <v>6</v>
      </c>
      <c r="AO216">
        <f>AM216*60+AN216</f>
        <v>126</v>
      </c>
      <c r="AP216">
        <f t="shared" si="248"/>
        <v>2.1</v>
      </c>
      <c r="AQ216">
        <f>AO214+(AO216-AO214)/2</f>
        <v>63</v>
      </c>
      <c r="AR216">
        <v>500</v>
      </c>
      <c r="AS216">
        <f>(AR216-AR214)/(AO216-AO214)</f>
        <v>3.9682539682539684</v>
      </c>
      <c r="AU216">
        <f t="shared" si="249"/>
        <v>1.7405797063056199</v>
      </c>
      <c r="AV216">
        <f>AV215</f>
        <v>4000</v>
      </c>
      <c r="AW216">
        <f>AW215</f>
        <v>-1.5E-3</v>
      </c>
      <c r="AX216">
        <f t="shared" ref="AX216:AX221" si="250">AX215+AY216</f>
        <v>384.89790840868676</v>
      </c>
      <c r="AY216">
        <f t="shared" ref="AY216:AY221" si="251">AO216*AU215</f>
        <v>281.39790840868676</v>
      </c>
    </row>
    <row r="217" spans="1:51" x14ac:dyDescent="0.25">
      <c r="A217">
        <f t="shared" si="226"/>
        <v>1920</v>
      </c>
      <c r="B217" s="6">
        <f t="shared" si="227"/>
        <v>2.222222222222222E-2</v>
      </c>
      <c r="C217" s="5"/>
      <c r="D217" s="5"/>
      <c r="E217" s="5" t="str">
        <f t="shared" si="216"/>
        <v/>
      </c>
      <c r="F217" s="4">
        <f t="shared" si="228"/>
        <v>0.11472903238499252</v>
      </c>
      <c r="G217">
        <f t="shared" si="229"/>
        <v>0.11472970792564617</v>
      </c>
      <c r="H217" s="4">
        <v>0.11472835684433885</v>
      </c>
      <c r="I217" s="5">
        <f t="shared" si="230"/>
        <v>0.35</v>
      </c>
      <c r="J217" s="5">
        <f t="shared" si="231"/>
        <v>0.15</v>
      </c>
      <c r="K217" s="5">
        <f t="shared" si="232"/>
        <v>0.15</v>
      </c>
      <c r="M217">
        <f t="shared" si="233"/>
        <v>75.9728559865368</v>
      </c>
      <c r="N217">
        <f t="shared" si="234"/>
        <v>8.1632653061224509</v>
      </c>
      <c r="O217">
        <f t="shared" si="235"/>
        <v>44.444444444444443</v>
      </c>
      <c r="P217">
        <f t="shared" si="236"/>
        <v>44.444444444444443</v>
      </c>
      <c r="Q217">
        <f t="shared" si="237"/>
        <v>173.02501018154814</v>
      </c>
      <c r="R217">
        <f t="shared" si="238"/>
        <v>7.6023097090130595E-2</v>
      </c>
      <c r="S217" s="5">
        <f t="shared" si="239"/>
        <v>45.549165668382933</v>
      </c>
      <c r="T217">
        <f t="shared" si="240"/>
        <v>20</v>
      </c>
      <c r="V217">
        <f t="shared" si="241"/>
        <v>0.51308080970158987</v>
      </c>
      <c r="W217">
        <f t="shared" si="225"/>
        <v>61.569697164190785</v>
      </c>
      <c r="X217">
        <f t="shared" si="242"/>
        <v>1073.0995824486304</v>
      </c>
      <c r="Z217">
        <f t="shared" si="243"/>
        <v>34</v>
      </c>
      <c r="AA217">
        <f t="shared" si="244"/>
        <v>2040</v>
      </c>
      <c r="AL217">
        <f t="shared" si="247"/>
        <v>-1689.7002427711097</v>
      </c>
      <c r="AM217">
        <v>4</v>
      </c>
      <c r="AN217">
        <v>36</v>
      </c>
      <c r="AO217">
        <f t="shared" ref="AO217:AO221" si="252">AM217*60+AN217</f>
        <v>276</v>
      </c>
      <c r="AP217">
        <f t="shared" si="248"/>
        <v>4.5999999999999996</v>
      </c>
      <c r="AQ217">
        <f>AO216+(AO217-AO216)/2</f>
        <v>201</v>
      </c>
      <c r="AR217">
        <v>1000</v>
      </c>
      <c r="AS217">
        <f>(AR217-AR216)/(AO217-AO216)</f>
        <v>3.3333333333333335</v>
      </c>
      <c r="AU217">
        <f t="shared" si="249"/>
        <v>1.5320892761951179</v>
      </c>
      <c r="AV217">
        <f t="shared" ref="AV217:AW217" si="253">AV216</f>
        <v>4000</v>
      </c>
      <c r="AW217">
        <f t="shared" si="253"/>
        <v>-1.5E-3</v>
      </c>
      <c r="AX217">
        <f t="shared" si="250"/>
        <v>865.29790734903781</v>
      </c>
      <c r="AY217">
        <f t="shared" si="251"/>
        <v>480.39999894035111</v>
      </c>
    </row>
    <row r="218" spans="1:51" x14ac:dyDescent="0.25">
      <c r="A218">
        <f t="shared" si="226"/>
        <v>2040</v>
      </c>
      <c r="B218" s="6">
        <f t="shared" si="227"/>
        <v>2.3611111111111114E-2</v>
      </c>
      <c r="C218" s="5"/>
      <c r="D218" s="5"/>
      <c r="E218" s="5" t="str">
        <f t="shared" si="216"/>
        <v/>
      </c>
      <c r="F218" s="4">
        <f t="shared" si="228"/>
        <v>0.11438037812189314</v>
      </c>
      <c r="G218">
        <f t="shared" si="229"/>
        <v>0.11438102852348608</v>
      </c>
      <c r="H218" s="4">
        <v>0.11437972772030021</v>
      </c>
      <c r="I218" s="5">
        <f t="shared" si="230"/>
        <v>0.35</v>
      </c>
      <c r="J218" s="5">
        <f t="shared" si="231"/>
        <v>0.15</v>
      </c>
      <c r="K218" s="5">
        <f t="shared" si="232"/>
        <v>0.15</v>
      </c>
      <c r="M218">
        <f t="shared" si="233"/>
        <v>76.436691946398554</v>
      </c>
      <c r="N218">
        <f t="shared" si="234"/>
        <v>8.1632653061224509</v>
      </c>
      <c r="O218">
        <f t="shared" si="235"/>
        <v>44.444444444444443</v>
      </c>
      <c r="P218">
        <f t="shared" si="236"/>
        <v>44.444444444444443</v>
      </c>
      <c r="Q218">
        <f t="shared" si="237"/>
        <v>173.48884614140988</v>
      </c>
      <c r="R218">
        <f t="shared" si="238"/>
        <v>7.5921402232950408E-2</v>
      </c>
      <c r="S218" s="5">
        <f t="shared" si="239"/>
        <v>45.394127276745422</v>
      </c>
      <c r="T218">
        <f t="shared" si="240"/>
        <v>20</v>
      </c>
      <c r="V218">
        <f t="shared" si="241"/>
        <v>0.51152169286101667</v>
      </c>
      <c r="W218">
        <f t="shared" si="225"/>
        <v>61.382603143322001</v>
      </c>
      <c r="X218">
        <f t="shared" si="242"/>
        <v>1134.4821855919524</v>
      </c>
      <c r="Z218">
        <f t="shared" si="243"/>
        <v>36</v>
      </c>
      <c r="AA218">
        <f t="shared" si="244"/>
        <v>2160</v>
      </c>
      <c r="AL218">
        <f t="shared" si="247"/>
        <v>-1689.7138352103264</v>
      </c>
      <c r="AM218">
        <v>8</v>
      </c>
      <c r="AN218">
        <v>8</v>
      </c>
      <c r="AO218">
        <f t="shared" si="252"/>
        <v>488</v>
      </c>
      <c r="AP218">
        <f t="shared" si="248"/>
        <v>8.1333333333333329</v>
      </c>
      <c r="AQ218">
        <f>AO217+(AO218-AO217)/2</f>
        <v>382</v>
      </c>
      <c r="AR218">
        <v>1500</v>
      </c>
      <c r="AS218">
        <f>(AR218-AR217)/(AO218-AO217)</f>
        <v>2.358490566037736</v>
      </c>
      <c r="AU218">
        <f t="shared" si="249"/>
        <v>1.4029080462449006</v>
      </c>
      <c r="AV218">
        <f t="shared" ref="AV218:AW218" si="254">AV217</f>
        <v>4000</v>
      </c>
      <c r="AW218">
        <f t="shared" si="254"/>
        <v>-1.5E-3</v>
      </c>
      <c r="AX218">
        <f t="shared" si="250"/>
        <v>1612.9574741322554</v>
      </c>
      <c r="AY218">
        <f t="shared" si="251"/>
        <v>747.65956678321754</v>
      </c>
    </row>
    <row r="219" spans="1:51" x14ac:dyDescent="0.25">
      <c r="A219">
        <f t="shared" si="226"/>
        <v>2160</v>
      </c>
      <c r="B219" s="6">
        <f t="shared" si="227"/>
        <v>2.5000000000000001E-2</v>
      </c>
      <c r="C219" s="5"/>
      <c r="D219" s="5"/>
      <c r="E219" s="5" t="str">
        <f t="shared" si="216"/>
        <v/>
      </c>
      <c r="F219" s="4">
        <f t="shared" si="228"/>
        <v>0.11403383613581794</v>
      </c>
      <c r="G219">
        <f t="shared" si="229"/>
        <v>0.11403446033025073</v>
      </c>
      <c r="H219" s="4">
        <v>0.11403321194138516</v>
      </c>
      <c r="I219" s="5">
        <f t="shared" si="230"/>
        <v>0.35</v>
      </c>
      <c r="J219" s="5">
        <f t="shared" si="231"/>
        <v>0.15</v>
      </c>
      <c r="K219" s="5">
        <f t="shared" si="232"/>
        <v>0.15</v>
      </c>
      <c r="M219">
        <f t="shared" si="233"/>
        <v>76.901938203079965</v>
      </c>
      <c r="N219">
        <f t="shared" si="234"/>
        <v>8.1632653061224509</v>
      </c>
      <c r="O219">
        <f t="shared" si="235"/>
        <v>44.444444444444443</v>
      </c>
      <c r="P219">
        <f t="shared" si="236"/>
        <v>44.444444444444443</v>
      </c>
      <c r="Q219">
        <f t="shared" si="237"/>
        <v>173.95409239809129</v>
      </c>
      <c r="R219">
        <f t="shared" si="238"/>
        <v>7.5819807045055448E-2</v>
      </c>
      <c r="S219" s="5">
        <f t="shared" si="239"/>
        <v>45.24049626388333</v>
      </c>
      <c r="T219">
        <f t="shared" si="240"/>
        <v>20</v>
      </c>
      <c r="V219">
        <f t="shared" si="241"/>
        <v>0.50997202718715595</v>
      </c>
      <c r="W219">
        <f t="shared" si="225"/>
        <v>61.196643262458714</v>
      </c>
      <c r="X219">
        <f t="shared" si="242"/>
        <v>1195.6788288544112</v>
      </c>
      <c r="Z219">
        <f t="shared" si="243"/>
        <v>38</v>
      </c>
      <c r="AA219">
        <f t="shared" si="244"/>
        <v>2280</v>
      </c>
      <c r="AL219">
        <f t="shared" si="247"/>
        <v>-1689.7273756253421</v>
      </c>
      <c r="AM219">
        <v>13</v>
      </c>
      <c r="AN219">
        <v>54</v>
      </c>
      <c r="AO219">
        <f t="shared" si="252"/>
        <v>834</v>
      </c>
      <c r="AP219">
        <f t="shared" si="248"/>
        <v>13.9</v>
      </c>
      <c r="AQ219">
        <f>AO218+(AO219-AO218)/2</f>
        <v>661</v>
      </c>
      <c r="AR219">
        <v>2000</v>
      </c>
      <c r="AS219">
        <f>(AR219-AR218)/(AO219-AO218)</f>
        <v>1.4450867052023122</v>
      </c>
      <c r="AU219">
        <f t="shared" si="249"/>
        <v>1.3064265514910702</v>
      </c>
      <c r="AV219">
        <f t="shared" ref="AV219:AW219" si="255">AV218</f>
        <v>4000</v>
      </c>
      <c r="AW219">
        <f t="shared" si="255"/>
        <v>-1.5E-3</v>
      </c>
      <c r="AX219">
        <f t="shared" si="250"/>
        <v>2782.9827847005026</v>
      </c>
      <c r="AY219">
        <f t="shared" si="251"/>
        <v>1170.0253105682471</v>
      </c>
    </row>
    <row r="220" spans="1:51" x14ac:dyDescent="0.25">
      <c r="A220">
        <f t="shared" si="226"/>
        <v>2280</v>
      </c>
      <c r="B220" s="6">
        <f t="shared" si="227"/>
        <v>2.6388888888888889E-2</v>
      </c>
      <c r="C220" s="5"/>
      <c r="D220" s="5"/>
      <c r="E220" s="5" t="str">
        <f t="shared" si="216"/>
        <v/>
      </c>
      <c r="F220" s="4">
        <f t="shared" si="228"/>
        <v>0.11368938707494106</v>
      </c>
      <c r="G220">
        <f t="shared" si="229"/>
        <v>0.11368998423276426</v>
      </c>
      <c r="H220" s="4">
        <v>0.11368878991711787</v>
      </c>
      <c r="I220" s="5">
        <f t="shared" si="230"/>
        <v>0.35</v>
      </c>
      <c r="J220" s="5">
        <f t="shared" si="231"/>
        <v>0.15</v>
      </c>
      <c r="K220" s="5">
        <f t="shared" si="232"/>
        <v>0.15</v>
      </c>
      <c r="M220">
        <f t="shared" si="233"/>
        <v>77.368595332953163</v>
      </c>
      <c r="N220">
        <f t="shared" si="234"/>
        <v>8.1632653061224509</v>
      </c>
      <c r="O220">
        <f t="shared" si="235"/>
        <v>44.444444444444443</v>
      </c>
      <c r="P220">
        <f t="shared" si="236"/>
        <v>44.444444444444443</v>
      </c>
      <c r="Q220">
        <f t="shared" si="237"/>
        <v>174.42074952796449</v>
      </c>
      <c r="R220">
        <f t="shared" si="238"/>
        <v>7.5718312380273434E-2</v>
      </c>
      <c r="S220" s="5">
        <f t="shared" si="239"/>
        <v>45.088255454904058</v>
      </c>
      <c r="T220">
        <f t="shared" si="240"/>
        <v>20</v>
      </c>
      <c r="V220">
        <f t="shared" si="241"/>
        <v>0.50843172506873646</v>
      </c>
      <c r="W220">
        <f t="shared" si="225"/>
        <v>61.011807008248375</v>
      </c>
      <c r="X220">
        <f t="shared" si="242"/>
        <v>1256.6906358626595</v>
      </c>
      <c r="Z220">
        <f t="shared" si="243"/>
        <v>40</v>
      </c>
      <c r="AA220">
        <f t="shared" si="244"/>
        <v>2400</v>
      </c>
      <c r="AL220">
        <f t="shared" si="247"/>
        <v>-1689.7408638664381</v>
      </c>
      <c r="AM220">
        <v>24</v>
      </c>
      <c r="AN220">
        <v>16</v>
      </c>
      <c r="AO220">
        <f t="shared" si="252"/>
        <v>1456</v>
      </c>
      <c r="AP220">
        <f t="shared" si="248"/>
        <v>24.266666666666666</v>
      </c>
      <c r="AQ220">
        <f>AO219+(AO220-AO219)/2</f>
        <v>1145</v>
      </c>
      <c r="AR220">
        <v>2500</v>
      </c>
      <c r="AS220">
        <f>(AR220-AR219)/(AO220-AO219)</f>
        <v>0.8038585209003215</v>
      </c>
      <c r="AU220">
        <f t="shared" si="249"/>
        <v>1.2259166767360068</v>
      </c>
      <c r="AV220">
        <f t="shared" ref="AV220:AW220" si="256">AV219</f>
        <v>4000</v>
      </c>
      <c r="AW220">
        <f t="shared" si="256"/>
        <v>-1.5E-3</v>
      </c>
      <c r="AX220">
        <f t="shared" si="250"/>
        <v>4685.1398436715008</v>
      </c>
      <c r="AY220">
        <f t="shared" si="251"/>
        <v>1902.1570589709982</v>
      </c>
    </row>
    <row r="221" spans="1:51" x14ac:dyDescent="0.25">
      <c r="A221">
        <f t="shared" si="226"/>
        <v>2400</v>
      </c>
      <c r="B221" s="6">
        <f t="shared" si="227"/>
        <v>2.777777777777778E-2</v>
      </c>
      <c r="C221" s="5"/>
      <c r="D221" s="5"/>
      <c r="E221" s="5" t="str">
        <f t="shared" si="216"/>
        <v/>
      </c>
      <c r="F221" s="4">
        <f t="shared" si="228"/>
        <v>0.11334701185498383</v>
      </c>
      <c r="G221">
        <f t="shared" si="229"/>
        <v>0.11334758134895553</v>
      </c>
      <c r="H221" s="4">
        <v>0.11334644236101214</v>
      </c>
      <c r="I221" s="5">
        <f t="shared" si="230"/>
        <v>0.35</v>
      </c>
      <c r="J221" s="5">
        <f t="shared" si="231"/>
        <v>0.15</v>
      </c>
      <c r="K221" s="5">
        <f t="shared" si="232"/>
        <v>0.15</v>
      </c>
      <c r="M221">
        <f t="shared" si="233"/>
        <v>77.836663833355018</v>
      </c>
      <c r="N221">
        <f t="shared" si="234"/>
        <v>8.1632653061224509</v>
      </c>
      <c r="O221">
        <f t="shared" si="235"/>
        <v>44.444444444444443</v>
      </c>
      <c r="P221">
        <f t="shared" si="236"/>
        <v>44.444444444444443</v>
      </c>
      <c r="Q221">
        <f t="shared" si="237"/>
        <v>174.88881802836633</v>
      </c>
      <c r="R221">
        <f t="shared" si="238"/>
        <v>7.5616919098736649E-2</v>
      </c>
      <c r="S221" s="5">
        <f t="shared" si="239"/>
        <v>44.937387964827444</v>
      </c>
      <c r="T221">
        <f t="shared" si="240"/>
        <v>20.000000000000007</v>
      </c>
      <c r="V221">
        <f t="shared" si="241"/>
        <v>0.50690070025396994</v>
      </c>
      <c r="W221">
        <f t="shared" si="225"/>
        <v>60.82808403047639</v>
      </c>
      <c r="X221">
        <f t="shared" si="242"/>
        <v>1317.518719893136</v>
      </c>
      <c r="Z221">
        <f t="shared" si="243"/>
        <v>42</v>
      </c>
      <c r="AA221">
        <f t="shared" si="244"/>
        <v>2520</v>
      </c>
      <c r="AL221" t="e">
        <f>(X88-X200)/V200</f>
        <v>#DIV/0!</v>
      </c>
      <c r="AM221">
        <v>43</v>
      </c>
      <c r="AN221">
        <v>48</v>
      </c>
      <c r="AO221">
        <f t="shared" si="252"/>
        <v>2628</v>
      </c>
      <c r="AP221">
        <f t="shared" si="248"/>
        <v>43.8</v>
      </c>
      <c r="AQ221">
        <f>AO220+(AO221-AO220)/2</f>
        <v>2042</v>
      </c>
      <c r="AR221">
        <v>3000</v>
      </c>
      <c r="AS221">
        <f>(AR221-AR220)/(AO221-AO220)</f>
        <v>0.42662116040955633</v>
      </c>
      <c r="AU221">
        <f t="shared" si="249"/>
        <v>1.1544371552601251</v>
      </c>
      <c r="AV221">
        <f t="shared" ref="AV221:AW221" si="257">AV220</f>
        <v>4000</v>
      </c>
      <c r="AW221">
        <f t="shared" si="257"/>
        <v>-1.5E-3</v>
      </c>
      <c r="AX221">
        <f t="shared" si="250"/>
        <v>7906.8488701337265</v>
      </c>
      <c r="AY221">
        <f t="shared" si="251"/>
        <v>3221.7090264622257</v>
      </c>
    </row>
    <row r="222" spans="1:51" x14ac:dyDescent="0.25">
      <c r="A222">
        <f t="shared" si="226"/>
        <v>2520</v>
      </c>
      <c r="B222" s="6">
        <f t="shared" si="227"/>
        <v>2.9166666666666667E-2</v>
      </c>
      <c r="C222" s="5"/>
      <c r="D222" s="5"/>
      <c r="E222" s="5" t="str">
        <f t="shared" si="216"/>
        <v/>
      </c>
      <c r="F222" s="4">
        <f t="shared" si="228"/>
        <v>0.11300669164931559</v>
      </c>
      <c r="G222">
        <f t="shared" si="229"/>
        <v>0.11300723302421041</v>
      </c>
      <c r="H222" s="4">
        <v>0.11300615027442078</v>
      </c>
      <c r="I222" s="5">
        <f t="shared" si="230"/>
        <v>0.35</v>
      </c>
      <c r="J222" s="5">
        <f t="shared" si="231"/>
        <v>0.15</v>
      </c>
      <c r="K222" s="5">
        <f t="shared" si="232"/>
        <v>0.15</v>
      </c>
      <c r="M222">
        <f t="shared" si="233"/>
        <v>78.306144135937885</v>
      </c>
      <c r="N222">
        <f t="shared" si="234"/>
        <v>8.1632653061224509</v>
      </c>
      <c r="O222">
        <f t="shared" si="235"/>
        <v>44.444444444444443</v>
      </c>
      <c r="P222">
        <f t="shared" si="236"/>
        <v>44.444444444444443</v>
      </c>
      <c r="Q222">
        <f t="shared" si="237"/>
        <v>175.35829833094922</v>
      </c>
      <c r="R222">
        <f t="shared" si="238"/>
        <v>7.5515628063736961E-2</v>
      </c>
      <c r="S222" s="5">
        <f t="shared" si="239"/>
        <v>44.787877187907696</v>
      </c>
      <c r="T222">
        <f t="shared" si="240"/>
        <v>19.999999999999996</v>
      </c>
      <c r="V222">
        <f t="shared" si="241"/>
        <v>0.50537886777832264</v>
      </c>
      <c r="W222">
        <f t="shared" si="225"/>
        <v>60.645464133398718</v>
      </c>
      <c r="X222">
        <f t="shared" si="242"/>
        <v>1378.1641840265347</v>
      </c>
      <c r="Z222">
        <f t="shared" si="243"/>
        <v>44</v>
      </c>
      <c r="AA222">
        <f t="shared" si="244"/>
        <v>2640</v>
      </c>
      <c r="AU222" t="e">
        <f>AH$43*AV222^(AW222*#REF!)</f>
        <v>#REF!</v>
      </c>
      <c r="AV222">
        <f t="shared" ref="AV222:AW222" si="258">AV221</f>
        <v>4000</v>
      </c>
      <c r="AW222">
        <f t="shared" si="258"/>
        <v>-1.5E-3</v>
      </c>
    </row>
    <row r="223" spans="1:51" x14ac:dyDescent="0.25">
      <c r="A223">
        <f t="shared" si="226"/>
        <v>2640</v>
      </c>
      <c r="B223" s="6">
        <f t="shared" si="227"/>
        <v>3.0555555555555555E-2</v>
      </c>
      <c r="C223" s="5"/>
      <c r="D223" s="5"/>
      <c r="E223" s="5" t="str">
        <f t="shared" si="216"/>
        <v/>
      </c>
      <c r="F223" s="4">
        <f t="shared" si="228"/>
        <v>0.11266840788040658</v>
      </c>
      <c r="G223">
        <f t="shared" si="229"/>
        <v>0.1126689208278198</v>
      </c>
      <c r="H223" s="4">
        <v>0.11266789493299337</v>
      </c>
      <c r="I223" s="5">
        <f t="shared" si="230"/>
        <v>0.35</v>
      </c>
      <c r="J223" s="5">
        <f t="shared" si="231"/>
        <v>0.15</v>
      </c>
      <c r="K223" s="5">
        <f t="shared" si="232"/>
        <v>0.15</v>
      </c>
      <c r="M223">
        <f t="shared" si="233"/>
        <v>78.777036617332357</v>
      </c>
      <c r="N223">
        <f t="shared" si="234"/>
        <v>8.1632653061224509</v>
      </c>
      <c r="O223">
        <f t="shared" si="235"/>
        <v>44.444444444444443</v>
      </c>
      <c r="P223">
        <f t="shared" si="236"/>
        <v>44.444444444444443</v>
      </c>
      <c r="Q223">
        <f t="shared" si="237"/>
        <v>175.82919081234368</v>
      </c>
      <c r="R223">
        <f t="shared" si="238"/>
        <v>7.541444013923039E-2</v>
      </c>
      <c r="S223" s="5">
        <f t="shared" si="239"/>
        <v>44.639706788274424</v>
      </c>
      <c r="T223">
        <f t="shared" si="240"/>
        <v>20</v>
      </c>
      <c r="V223">
        <f t="shared" si="241"/>
        <v>0.50386614390395457</v>
      </c>
      <c r="W223">
        <f t="shared" si="225"/>
        <v>60.463937268474545</v>
      </c>
      <c r="X223">
        <f t="shared" si="242"/>
        <v>1438.6281212950094</v>
      </c>
      <c r="Z223">
        <f t="shared" si="243"/>
        <v>46</v>
      </c>
      <c r="AA223">
        <f t="shared" si="244"/>
        <v>2760</v>
      </c>
    </row>
    <row r="224" spans="1:51" x14ac:dyDescent="0.25">
      <c r="A224">
        <f t="shared" si="226"/>
        <v>2760</v>
      </c>
      <c r="B224" s="6">
        <f t="shared" si="227"/>
        <v>3.1944444444444449E-2</v>
      </c>
      <c r="C224" s="5"/>
      <c r="D224" s="5"/>
      <c r="E224" s="5" t="str">
        <f t="shared" si="216"/>
        <v/>
      </c>
      <c r="F224" s="4">
        <f t="shared" si="228"/>
        <v>0.11233214221232317</v>
      </c>
      <c r="G224">
        <f t="shared" si="229"/>
        <v>0.11233262654951578</v>
      </c>
      <c r="H224" s="4">
        <v>0.11233165787513055</v>
      </c>
      <c r="I224" s="5">
        <f t="shared" si="230"/>
        <v>0.35</v>
      </c>
      <c r="J224" s="5">
        <f t="shared" si="231"/>
        <v>0.15</v>
      </c>
      <c r="K224" s="5">
        <f t="shared" si="232"/>
        <v>0.15</v>
      </c>
      <c r="M224">
        <f t="shared" si="233"/>
        <v>79.249341607778902</v>
      </c>
      <c r="N224">
        <f t="shared" si="234"/>
        <v>8.1632653061224509</v>
      </c>
      <c r="O224">
        <f t="shared" si="235"/>
        <v>44.444444444444443</v>
      </c>
      <c r="P224">
        <f t="shared" si="236"/>
        <v>44.444444444444443</v>
      </c>
      <c r="Q224">
        <f t="shared" si="237"/>
        <v>176.30149580279024</v>
      </c>
      <c r="R224">
        <f t="shared" si="238"/>
        <v>7.5313356187833608E-2</v>
      </c>
      <c r="S224" s="5">
        <f t="shared" si="239"/>
        <v>44.492860691598466</v>
      </c>
      <c r="T224">
        <f t="shared" si="240"/>
        <v>19.999999999999996</v>
      </c>
      <c r="V224">
        <f t="shared" si="241"/>
        <v>0.50236244606808289</v>
      </c>
      <c r="W224">
        <f t="shared" si="225"/>
        <v>60.283493528169949</v>
      </c>
      <c r="X224">
        <f t="shared" si="242"/>
        <v>1498.9116148231792</v>
      </c>
      <c r="Z224">
        <f t="shared" si="243"/>
        <v>48</v>
      </c>
      <c r="AA224">
        <f t="shared" si="244"/>
        <v>2880</v>
      </c>
    </row>
    <row r="225" spans="1:27" x14ac:dyDescent="0.25">
      <c r="A225">
        <f t="shared" si="226"/>
        <v>2880</v>
      </c>
      <c r="B225" s="6">
        <f t="shared" si="227"/>
        <v>3.3333333333333333E-2</v>
      </c>
      <c r="C225" s="5"/>
      <c r="D225" s="5"/>
      <c r="E225" s="5" t="str">
        <f t="shared" si="216"/>
        <v/>
      </c>
      <c r="F225" s="4">
        <f t="shared" si="228"/>
        <v>0.1119978765440551</v>
      </c>
      <c r="G225">
        <f t="shared" si="229"/>
        <v>0.11199833219608929</v>
      </c>
      <c r="H225" s="4">
        <v>0.11199742089202093</v>
      </c>
      <c r="I225" s="5">
        <f t="shared" si="230"/>
        <v>0.35</v>
      </c>
      <c r="J225" s="5">
        <f t="shared" si="231"/>
        <v>0.15</v>
      </c>
      <c r="K225" s="5">
        <f t="shared" si="232"/>
        <v>0.15</v>
      </c>
      <c r="M225">
        <f t="shared" si="233"/>
        <v>79.723059398159037</v>
      </c>
      <c r="N225">
        <f t="shared" si="234"/>
        <v>8.1632653061224509</v>
      </c>
      <c r="O225">
        <f t="shared" si="235"/>
        <v>44.444444444444443</v>
      </c>
      <c r="P225">
        <f t="shared" si="236"/>
        <v>44.444444444444443</v>
      </c>
      <c r="Q225">
        <f t="shared" si="237"/>
        <v>176.77521359317038</v>
      </c>
      <c r="R225">
        <f t="shared" si="238"/>
        <v>7.5212377069208025E-2</v>
      </c>
      <c r="S225" s="5">
        <f t="shared" si="239"/>
        <v>44.347323077581855</v>
      </c>
      <c r="T225">
        <f t="shared" si="240"/>
        <v>19.999999999999996</v>
      </c>
      <c r="V225">
        <f t="shared" si="241"/>
        <v>0.5008676928384278</v>
      </c>
      <c r="W225">
        <f t="shared" si="225"/>
        <v>60.104123140611335</v>
      </c>
      <c r="X225">
        <f t="shared" si="242"/>
        <v>1559.0157379637906</v>
      </c>
      <c r="Z225">
        <f t="shared" si="243"/>
        <v>50</v>
      </c>
      <c r="AA225">
        <f t="shared" si="244"/>
        <v>3000</v>
      </c>
    </row>
    <row r="226" spans="1:27" x14ac:dyDescent="0.25">
      <c r="A226">
        <f t="shared" si="226"/>
        <v>3000</v>
      </c>
      <c r="B226" s="6">
        <f t="shared" si="227"/>
        <v>3.4722222222222224E-2</v>
      </c>
      <c r="C226" s="5"/>
      <c r="D226" s="5"/>
      <c r="E226" s="5" t="str">
        <f t="shared" si="216"/>
        <v/>
      </c>
      <c r="F226" s="4">
        <f t="shared" si="228"/>
        <v>0.11166559300351028</v>
      </c>
      <c r="G226">
        <f t="shared" si="229"/>
        <v>0.11166601998808454</v>
      </c>
      <c r="H226" s="4">
        <v>0.11166516601893602</v>
      </c>
      <c r="I226" s="5">
        <f t="shared" si="230"/>
        <v>0.35</v>
      </c>
      <c r="J226" s="5">
        <f t="shared" si="231"/>
        <v>0.15</v>
      </c>
      <c r="K226" s="5">
        <f t="shared" si="232"/>
        <v>0.15</v>
      </c>
      <c r="M226">
        <f t="shared" si="233"/>
        <v>80.198190245767833</v>
      </c>
      <c r="N226">
        <f t="shared" si="234"/>
        <v>8.1632653061224509</v>
      </c>
      <c r="O226">
        <f t="shared" si="235"/>
        <v>44.444444444444443</v>
      </c>
      <c r="P226">
        <f t="shared" si="236"/>
        <v>44.444444444444443</v>
      </c>
      <c r="Q226">
        <f t="shared" si="237"/>
        <v>177.25034444077917</v>
      </c>
      <c r="R226">
        <f t="shared" si="238"/>
        <v>7.5111503638748731E-2</v>
      </c>
      <c r="S226" s="5">
        <f t="shared" si="239"/>
        <v>44.203078373114018</v>
      </c>
      <c r="T226">
        <f t="shared" si="240"/>
        <v>20</v>
      </c>
      <c r="V226">
        <f t="shared" si="241"/>
        <v>0.49938180387428099</v>
      </c>
      <c r="W226">
        <f t="shared" si="225"/>
        <v>59.925816464913723</v>
      </c>
      <c r="X226">
        <f t="shared" si="242"/>
        <v>1618.9415544287042</v>
      </c>
      <c r="Z226">
        <f t="shared" si="243"/>
        <v>52</v>
      </c>
      <c r="AA226">
        <f t="shared" si="244"/>
        <v>3120</v>
      </c>
    </row>
    <row r="227" spans="1:27" x14ac:dyDescent="0.25">
      <c r="A227">
        <f t="shared" si="226"/>
        <v>3120</v>
      </c>
      <c r="B227" s="6">
        <f t="shared" si="227"/>
        <v>3.6111111111111108E-2</v>
      </c>
      <c r="C227" s="5"/>
      <c r="D227" s="5"/>
      <c r="E227" s="5" t="str">
        <f t="shared" si="216"/>
        <v/>
      </c>
      <c r="F227" s="4">
        <f t="shared" si="228"/>
        <v>0.11133527394205611</v>
      </c>
      <c r="G227">
        <f t="shared" si="229"/>
        <v>0.11133567235656497</v>
      </c>
      <c r="H227" s="4">
        <v>0.11133487552754726</v>
      </c>
      <c r="I227" s="5">
        <f t="shared" si="230"/>
        <v>0.35</v>
      </c>
      <c r="J227" s="5">
        <f t="shared" si="231"/>
        <v>0.15</v>
      </c>
      <c r="K227" s="5">
        <f t="shared" si="232"/>
        <v>0.15</v>
      </c>
      <c r="M227">
        <f t="shared" si="233"/>
        <v>80.674734379070273</v>
      </c>
      <c r="N227">
        <f t="shared" si="234"/>
        <v>8.1632653061224509</v>
      </c>
      <c r="O227">
        <f t="shared" si="235"/>
        <v>44.444444444444443</v>
      </c>
      <c r="P227">
        <f t="shared" si="236"/>
        <v>44.444444444444443</v>
      </c>
      <c r="Q227">
        <f t="shared" si="237"/>
        <v>177.72688857408158</v>
      </c>
      <c r="R227">
        <f t="shared" si="238"/>
        <v>7.5010736746519188E-2</v>
      </c>
      <c r="S227" s="5">
        <f t="shared" si="239"/>
        <v>44.060111245978874</v>
      </c>
      <c r="T227">
        <f t="shared" si="240"/>
        <v>20.000000000000007</v>
      </c>
      <c r="V227">
        <f t="shared" si="241"/>
        <v>0.49790469989214692</v>
      </c>
      <c r="W227">
        <f t="shared" si="225"/>
        <v>59.748563987057629</v>
      </c>
      <c r="X227">
        <f t="shared" si="242"/>
        <v>1678.6901184157618</v>
      </c>
      <c r="Z227">
        <f t="shared" si="243"/>
        <v>54</v>
      </c>
      <c r="AA227">
        <f t="shared" si="244"/>
        <v>3240</v>
      </c>
    </row>
    <row r="228" spans="1:27" x14ac:dyDescent="0.25">
      <c r="A228">
        <f t="shared" si="226"/>
        <v>3240</v>
      </c>
      <c r="B228" s="6">
        <f t="shared" si="227"/>
        <v>3.7499999999999999E-2</v>
      </c>
      <c r="C228" s="5"/>
      <c r="D228" s="5"/>
      <c r="E228" s="5" t="str">
        <f t="shared" si="216"/>
        <v/>
      </c>
      <c r="F228" s="4">
        <f t="shared" si="228"/>
        <v>0.11100690192949803</v>
      </c>
      <c r="G228">
        <f t="shared" si="229"/>
        <v>0.11100727193994804</v>
      </c>
      <c r="H228" s="4">
        <v>0.11100653191904801</v>
      </c>
      <c r="I228" s="5">
        <f t="shared" si="230"/>
        <v>0.35</v>
      </c>
      <c r="J228" s="5">
        <f t="shared" si="231"/>
        <v>0.15</v>
      </c>
      <c r="K228" s="5">
        <f t="shared" si="232"/>
        <v>0.15</v>
      </c>
      <c r="M228">
        <f t="shared" si="233"/>
        <v>81.152692001678616</v>
      </c>
      <c r="N228">
        <f t="shared" si="234"/>
        <v>8.1632653061224509</v>
      </c>
      <c r="O228">
        <f t="shared" si="235"/>
        <v>44.444444444444443</v>
      </c>
      <c r="P228">
        <f t="shared" si="236"/>
        <v>44.444444444444443</v>
      </c>
      <c r="Q228">
        <f t="shared" si="237"/>
        <v>178.20484619668994</v>
      </c>
      <c r="R228">
        <f t="shared" si="238"/>
        <v>7.4910077236375341E-2</v>
      </c>
      <c r="S228" s="5">
        <f t="shared" si="239"/>
        <v>43.918406599008165</v>
      </c>
      <c r="T228">
        <f t="shared" si="240"/>
        <v>19.999999999999996</v>
      </c>
      <c r="V228">
        <f t="shared" si="241"/>
        <v>0.49643630263498306</v>
      </c>
      <c r="W228">
        <f t="shared" si="225"/>
        <v>59.572356316197968</v>
      </c>
      <c r="X228">
        <f t="shared" si="242"/>
        <v>1738.2624747319599</v>
      </c>
      <c r="Z228">
        <f t="shared" si="243"/>
        <v>56</v>
      </c>
      <c r="AA228">
        <f t="shared" si="244"/>
        <v>3360</v>
      </c>
    </row>
    <row r="229" spans="1:27" x14ac:dyDescent="0.25">
      <c r="A229">
        <f t="shared" si="226"/>
        <v>3360</v>
      </c>
      <c r="B229" s="6">
        <f t="shared" si="227"/>
        <v>3.888888888888889E-2</v>
      </c>
      <c r="C229" s="5"/>
      <c r="D229" s="5"/>
      <c r="E229" s="5" t="str">
        <f t="shared" si="216"/>
        <v/>
      </c>
      <c r="F229" s="4">
        <f t="shared" si="228"/>
        <v>0.11068045974943397</v>
      </c>
      <c r="G229">
        <f t="shared" si="229"/>
        <v>0.11068080158090457</v>
      </c>
      <c r="H229" s="4">
        <v>0.11068011791796335</v>
      </c>
      <c r="I229" s="5">
        <f t="shared" si="230"/>
        <v>0.35</v>
      </c>
      <c r="J229" s="5">
        <f t="shared" si="231"/>
        <v>0.15</v>
      </c>
      <c r="K229" s="5">
        <f t="shared" si="232"/>
        <v>0.15</v>
      </c>
      <c r="M229">
        <f t="shared" si="233"/>
        <v>81.63206329566097</v>
      </c>
      <c r="N229">
        <f t="shared" si="234"/>
        <v>8.1632653061224509</v>
      </c>
      <c r="O229">
        <f t="shared" si="235"/>
        <v>44.444444444444443</v>
      </c>
      <c r="P229">
        <f t="shared" si="236"/>
        <v>44.444444444444443</v>
      </c>
      <c r="Q229">
        <f t="shared" si="237"/>
        <v>178.6842174906723</v>
      </c>
      <c r="R229">
        <f t="shared" si="238"/>
        <v>7.4809525945251296E-2</v>
      </c>
      <c r="S229" s="5">
        <f t="shared" si="239"/>
        <v>43.777949564621622</v>
      </c>
      <c r="T229">
        <f t="shared" si="240"/>
        <v>20</v>
      </c>
      <c r="V229">
        <f t="shared" si="241"/>
        <v>0.49497653484451709</v>
      </c>
      <c r="W229">
        <f t="shared" si="225"/>
        <v>59.397184181342048</v>
      </c>
      <c r="X229">
        <f t="shared" si="242"/>
        <v>1797.6596589133019</v>
      </c>
      <c r="Z229">
        <f t="shared" si="243"/>
        <v>58</v>
      </c>
      <c r="AA229">
        <f t="shared" si="244"/>
        <v>3480</v>
      </c>
    </row>
    <row r="230" spans="1:27" x14ac:dyDescent="0.25">
      <c r="A230">
        <f t="shared" si="226"/>
        <v>3480</v>
      </c>
      <c r="B230" s="6">
        <f t="shared" si="227"/>
        <v>4.0277777777777773E-2</v>
      </c>
      <c r="C230" s="5"/>
      <c r="D230" s="5"/>
      <c r="E230" s="5" t="str">
        <f t="shared" si="216"/>
        <v/>
      </c>
      <c r="F230" s="4">
        <f t="shared" si="228"/>
        <v>0.11035593039491602</v>
      </c>
      <c r="G230">
        <f t="shared" si="229"/>
        <v>0.11035624432332061</v>
      </c>
      <c r="H230" s="4">
        <v>0.11035561646651143</v>
      </c>
      <c r="I230" s="5">
        <f t="shared" si="230"/>
        <v>0.35</v>
      </c>
      <c r="J230" s="5">
        <f t="shared" si="231"/>
        <v>0.15</v>
      </c>
      <c r="K230" s="5">
        <f t="shared" si="232"/>
        <v>0.15</v>
      </c>
      <c r="M230">
        <f t="shared" si="233"/>
        <v>82.112848424329925</v>
      </c>
      <c r="N230">
        <f t="shared" si="234"/>
        <v>8.1632653061224509</v>
      </c>
      <c r="O230">
        <f t="shared" si="235"/>
        <v>44.444444444444443</v>
      </c>
      <c r="P230">
        <f t="shared" si="236"/>
        <v>44.444444444444443</v>
      </c>
      <c r="Q230">
        <f t="shared" si="237"/>
        <v>179.16500261934127</v>
      </c>
      <c r="R230">
        <f t="shared" si="238"/>
        <v>7.4709083702570969E-2</v>
      </c>
      <c r="S230" s="5">
        <f t="shared" si="239"/>
        <v>43.638725499688036</v>
      </c>
      <c r="T230">
        <f t="shared" si="240"/>
        <v>19.999999999999996</v>
      </c>
      <c r="V230">
        <f t="shared" si="241"/>
        <v>0.49352532023602935</v>
      </c>
      <c r="W230">
        <f t="shared" si="225"/>
        <v>59.22303842832352</v>
      </c>
      <c r="X230">
        <f t="shared" si="242"/>
        <v>1856.8826973416253</v>
      </c>
      <c r="Z230">
        <f t="shared" si="243"/>
        <v>60</v>
      </c>
      <c r="AA230">
        <f t="shared" si="244"/>
        <v>3600</v>
      </c>
    </row>
    <row r="231" spans="1:27" x14ac:dyDescent="0.25">
      <c r="A231">
        <f t="shared" si="226"/>
        <v>3600</v>
      </c>
      <c r="B231" s="6">
        <f t="shared" si="227"/>
        <v>4.1666666666666664E-2</v>
      </c>
      <c r="C231" s="5"/>
      <c r="D231" s="5"/>
      <c r="E231" s="5" t="str">
        <f t="shared" si="216"/>
        <v/>
      </c>
      <c r="F231" s="4">
        <f t="shared" si="228"/>
        <v>0.11003329706437376</v>
      </c>
      <c r="G231">
        <f t="shared" si="229"/>
        <v>0.1100335834093189</v>
      </c>
      <c r="H231" s="4">
        <v>0.11003301071942863</v>
      </c>
      <c r="I231" s="5">
        <f t="shared" si="230"/>
        <v>0.35</v>
      </c>
      <c r="J231" s="5">
        <f t="shared" si="231"/>
        <v>0.15</v>
      </c>
      <c r="K231" s="5">
        <f t="shared" si="232"/>
        <v>0.15</v>
      </c>
      <c r="M231">
        <f t="shared" si="233"/>
        <v>82.595047534600852</v>
      </c>
      <c r="N231">
        <f t="shared" si="234"/>
        <v>8.1632653061224509</v>
      </c>
      <c r="O231">
        <f t="shared" si="235"/>
        <v>44.444444444444443</v>
      </c>
      <c r="P231">
        <f t="shared" si="236"/>
        <v>44.444444444444443</v>
      </c>
      <c r="Q231">
        <f t="shared" si="237"/>
        <v>179.64720172961219</v>
      </c>
      <c r="R231">
        <f t="shared" si="238"/>
        <v>7.4608751329764272E-2</v>
      </c>
      <c r="S231" s="5">
        <f t="shared" si="239"/>
        <v>43.50071998066327</v>
      </c>
      <c r="T231">
        <f t="shared" si="240"/>
        <v>20.000000000000004</v>
      </c>
      <c r="V231">
        <f t="shared" si="241"/>
        <v>0.49208258347521094</v>
      </c>
      <c r="W231">
        <f t="shared" si="225"/>
        <v>59.049910017025312</v>
      </c>
      <c r="X231">
        <f t="shared" si="242"/>
        <v>1915.9326073586506</v>
      </c>
      <c r="Z231">
        <f t="shared" si="243"/>
        <v>62</v>
      </c>
      <c r="AA231">
        <f t="shared" si="244"/>
        <v>3720</v>
      </c>
    </row>
    <row r="232" spans="1:27" x14ac:dyDescent="0.25">
      <c r="A232">
        <f t="shared" si="226"/>
        <v>3720</v>
      </c>
      <c r="B232" s="6">
        <f t="shared" si="227"/>
        <v>4.3055555555555555E-2</v>
      </c>
      <c r="C232" s="5"/>
      <c r="D232" s="5"/>
      <c r="E232" s="5" t="str">
        <f t="shared" si="216"/>
        <v/>
      </c>
      <c r="F232" s="4">
        <f t="shared" si="228"/>
        <v>0.1097125431577613</v>
      </c>
      <c r="G232">
        <f t="shared" si="229"/>
        <v>0.10971280227633801</v>
      </c>
      <c r="H232" s="4">
        <v>0.10971228403918459</v>
      </c>
      <c r="I232" s="5">
        <f t="shared" si="230"/>
        <v>0.35</v>
      </c>
      <c r="J232" s="5">
        <f t="shared" si="231"/>
        <v>0.15</v>
      </c>
      <c r="K232" s="5">
        <f t="shared" si="232"/>
        <v>0.15</v>
      </c>
      <c r="M232">
        <f t="shared" si="233"/>
        <v>83.078660758995966</v>
      </c>
      <c r="N232">
        <f t="shared" si="234"/>
        <v>8.1632653061224509</v>
      </c>
      <c r="O232">
        <f t="shared" si="235"/>
        <v>44.444444444444443</v>
      </c>
      <c r="P232">
        <f t="shared" si="236"/>
        <v>44.444444444444443</v>
      </c>
      <c r="Q232">
        <f t="shared" si="237"/>
        <v>180.13081495400729</v>
      </c>
      <c r="R232">
        <f t="shared" si="238"/>
        <v>7.450852963986894E-2</v>
      </c>
      <c r="S232" s="5">
        <f t="shared" si="239"/>
        <v>43.363918798968434</v>
      </c>
      <c r="T232">
        <f t="shared" si="240"/>
        <v>20.000000000000004</v>
      </c>
      <c r="V232">
        <f t="shared" si="241"/>
        <v>0.49064825015676394</v>
      </c>
      <c r="W232">
        <f t="shared" si="225"/>
        <v>58.877790018811673</v>
      </c>
      <c r="X232">
        <f t="shared" si="242"/>
        <v>1974.8103973774623</v>
      </c>
      <c r="Z232">
        <f t="shared" si="243"/>
        <v>64</v>
      </c>
      <c r="AA232">
        <f t="shared" si="244"/>
        <v>3840</v>
      </c>
    </row>
    <row r="233" spans="1:27" x14ac:dyDescent="0.25">
      <c r="A233">
        <f t="shared" si="226"/>
        <v>3840</v>
      </c>
      <c r="B233" s="6">
        <f t="shared" si="227"/>
        <v>4.4444444444444439E-2</v>
      </c>
      <c r="C233" s="5"/>
      <c r="D233" s="5"/>
      <c r="E233" s="5" t="str">
        <f t="shared" si="216"/>
        <v/>
      </c>
      <c r="F233" s="4">
        <f t="shared" si="228"/>
        <v>0.10939365227289727</v>
      </c>
      <c r="G233">
        <f t="shared" si="229"/>
        <v>0.10939388455426689</v>
      </c>
      <c r="H233" s="4">
        <v>0.10939341999152763</v>
      </c>
      <c r="I233" s="5">
        <f t="shared" si="230"/>
        <v>0.35</v>
      </c>
      <c r="J233" s="5">
        <f t="shared" si="231"/>
        <v>0.15</v>
      </c>
      <c r="K233" s="5">
        <f t="shared" si="232"/>
        <v>0.15</v>
      </c>
      <c r="M233">
        <f t="shared" si="233"/>
        <v>83.563688217355732</v>
      </c>
      <c r="N233">
        <f t="shared" si="234"/>
        <v>8.1632653061224509</v>
      </c>
      <c r="O233">
        <f t="shared" si="235"/>
        <v>44.444444444444443</v>
      </c>
      <c r="P233">
        <f t="shared" si="236"/>
        <v>44.444444444444443</v>
      </c>
      <c r="Q233">
        <f t="shared" si="237"/>
        <v>180.61584241236707</v>
      </c>
      <c r="R233">
        <f t="shared" si="238"/>
        <v>7.440841943720343E-2</v>
      </c>
      <c r="S233" s="5">
        <f t="shared" si="239"/>
        <v>43.228307956578234</v>
      </c>
      <c r="T233">
        <f t="shared" si="240"/>
        <v>20.000000000000004</v>
      </c>
      <c r="V233">
        <f t="shared" si="241"/>
        <v>0.48922224678448056</v>
      </c>
      <c r="W233">
        <f t="shared" si="225"/>
        <v>58.706669614137667</v>
      </c>
      <c r="X233">
        <f t="shared" si="242"/>
        <v>2033.5170669915999</v>
      </c>
      <c r="Z233">
        <f t="shared" si="243"/>
        <v>66</v>
      </c>
      <c r="AA233">
        <f t="shared" si="244"/>
        <v>3960</v>
      </c>
    </row>
    <row r="234" spans="1:27" x14ac:dyDescent="0.25">
      <c r="A234">
        <f t="shared" si="226"/>
        <v>3960</v>
      </c>
      <c r="B234" s="6">
        <f t="shared" si="227"/>
        <v>4.583333333333333E-2</v>
      </c>
      <c r="C234" s="5"/>
      <c r="D234" s="5"/>
      <c r="E234" s="5" t="str">
        <f t="shared" si="216"/>
        <v/>
      </c>
      <c r="F234" s="4">
        <f t="shared" si="228"/>
        <v>0.10907660820197301</v>
      </c>
      <c r="G234">
        <f t="shared" si="229"/>
        <v>0.10907681406263338</v>
      </c>
      <c r="H234" s="4">
        <v>0.10907640234131266</v>
      </c>
      <c r="I234" s="5">
        <f t="shared" si="230"/>
        <v>0.35</v>
      </c>
      <c r="J234" s="5">
        <f t="shared" si="231"/>
        <v>0.15</v>
      </c>
      <c r="K234" s="5">
        <f t="shared" si="232"/>
        <v>0.15</v>
      </c>
      <c r="M234">
        <f t="shared" si="233"/>
        <v>84.050130018306405</v>
      </c>
      <c r="N234">
        <f t="shared" si="234"/>
        <v>8.1632653061224509</v>
      </c>
      <c r="O234">
        <f t="shared" si="235"/>
        <v>44.444444444444443</v>
      </c>
      <c r="P234">
        <f t="shared" si="236"/>
        <v>44.444444444444443</v>
      </c>
      <c r="Q234">
        <f t="shared" si="237"/>
        <v>181.10228421331774</v>
      </c>
      <c r="R234">
        <f t="shared" si="238"/>
        <v>7.4308421517098822E-2</v>
      </c>
      <c r="S234" s="5">
        <f t="shared" si="239"/>
        <v>43.093873661795179</v>
      </c>
      <c r="T234">
        <f t="shared" si="240"/>
        <v>19.999999999999996</v>
      </c>
      <c r="V234">
        <f t="shared" si="241"/>
        <v>0.48780450075258464</v>
      </c>
      <c r="W234">
        <f t="shared" si="225"/>
        <v>58.536540090310154</v>
      </c>
      <c r="X234">
        <f t="shared" si="242"/>
        <v>2092.0536070819098</v>
      </c>
      <c r="Z234">
        <f t="shared" si="243"/>
        <v>68</v>
      </c>
      <c r="AA234">
        <f t="shared" si="244"/>
        <v>4080</v>
      </c>
    </row>
    <row r="235" spans="1:27" x14ac:dyDescent="0.25">
      <c r="A235">
        <f t="shared" si="226"/>
        <v>4080</v>
      </c>
      <c r="B235" s="6">
        <f t="shared" si="227"/>
        <v>4.7222222222222228E-2</v>
      </c>
      <c r="C235" s="5"/>
      <c r="D235" s="5"/>
      <c r="E235" s="5" t="str">
        <f t="shared" si="216"/>
        <v/>
      </c>
      <c r="F235" s="4">
        <f t="shared" si="228"/>
        <v>0.1087613949282083</v>
      </c>
      <c r="G235">
        <f t="shared" si="229"/>
        <v>0.10876157480784461</v>
      </c>
      <c r="H235" s="4">
        <v>0.108761215048572</v>
      </c>
      <c r="I235" s="5">
        <f t="shared" si="230"/>
        <v>0.35</v>
      </c>
      <c r="J235" s="5">
        <f t="shared" si="231"/>
        <v>0.15</v>
      </c>
      <c r="K235" s="5">
        <f t="shared" si="232"/>
        <v>0.15</v>
      </c>
      <c r="M235">
        <f t="shared" si="233"/>
        <v>84.537986260524505</v>
      </c>
      <c r="N235">
        <f t="shared" si="234"/>
        <v>8.1632653061224509</v>
      </c>
      <c r="O235">
        <f t="shared" si="235"/>
        <v>44.444444444444443</v>
      </c>
      <c r="P235">
        <f t="shared" si="236"/>
        <v>44.444444444444443</v>
      </c>
      <c r="Q235">
        <f t="shared" si="237"/>
        <v>181.59014045553582</v>
      </c>
      <c r="R235">
        <f t="shared" si="238"/>
        <v>7.4208536665679919E-2</v>
      </c>
      <c r="S235" s="5">
        <f t="shared" si="239"/>
        <v>42.960602325189384</v>
      </c>
      <c r="T235">
        <f t="shared" si="240"/>
        <v>20.000000000000011</v>
      </c>
      <c r="V235">
        <f t="shared" si="241"/>
        <v>0.48639494032816027</v>
      </c>
      <c r="W235">
        <f t="shared" si="225"/>
        <v>58.367392839379235</v>
      </c>
      <c r="X235">
        <f t="shared" si="242"/>
        <v>2150.420999921289</v>
      </c>
      <c r="Z235">
        <f t="shared" si="243"/>
        <v>70</v>
      </c>
      <c r="AA235">
        <f t="shared" si="244"/>
        <v>4200</v>
      </c>
    </row>
    <row r="236" spans="1:27" x14ac:dyDescent="0.25">
      <c r="A236">
        <f t="shared" si="226"/>
        <v>4200</v>
      </c>
      <c r="B236" s="6">
        <f t="shared" si="227"/>
        <v>4.8611111111111112E-2</v>
      </c>
      <c r="C236" s="5"/>
      <c r="D236" s="5"/>
      <c r="E236" s="5" t="str">
        <f t="shared" si="216"/>
        <v/>
      </c>
      <c r="F236" s="4">
        <f t="shared" si="228"/>
        <v>0.10844799662263782</v>
      </c>
      <c r="G236">
        <f t="shared" si="229"/>
        <v>0.10844815098047818</v>
      </c>
      <c r="H236" s="4">
        <v>0.10844784226479745</v>
      </c>
      <c r="I236" s="5">
        <f t="shared" si="230"/>
        <v>0.35</v>
      </c>
      <c r="J236" s="5">
        <f t="shared" si="231"/>
        <v>0.15</v>
      </c>
      <c r="K236" s="5">
        <f t="shared" si="232"/>
        <v>0.15</v>
      </c>
      <c r="M236">
        <f t="shared" si="233"/>
        <v>85.027257033829926</v>
      </c>
      <c r="N236">
        <f t="shared" si="234"/>
        <v>8.1632653061224509</v>
      </c>
      <c r="O236">
        <f t="shared" si="235"/>
        <v>44.444444444444443</v>
      </c>
      <c r="P236">
        <f t="shared" si="236"/>
        <v>44.444444444444443</v>
      </c>
      <c r="Q236">
        <f t="shared" si="237"/>
        <v>182.07941122884128</v>
      </c>
      <c r="R236">
        <f t="shared" si="238"/>
        <v>7.4108765659687784E-2</v>
      </c>
      <c r="S236" s="5">
        <f t="shared" si="239"/>
        <v>42.828480555687463</v>
      </c>
      <c r="T236">
        <f t="shared" si="240"/>
        <v>20</v>
      </c>
      <c r="V236">
        <f t="shared" si="241"/>
        <v>0.48499349463452368</v>
      </c>
      <c r="W236">
        <f t="shared" si="225"/>
        <v>58.199219356142841</v>
      </c>
      <c r="X236">
        <f t="shared" si="242"/>
        <v>2208.6202192774317</v>
      </c>
      <c r="Z236">
        <f t="shared" si="243"/>
        <v>72</v>
      </c>
      <c r="AA236">
        <f t="shared" si="244"/>
        <v>4320</v>
      </c>
    </row>
    <row r="237" spans="1:27" x14ac:dyDescent="0.25">
      <c r="A237">
        <f t="shared" si="226"/>
        <v>4320</v>
      </c>
      <c r="B237" s="6">
        <f t="shared" si="227"/>
        <v>0.05</v>
      </c>
      <c r="C237" s="5"/>
      <c r="D237" s="5"/>
      <c r="E237" s="5" t="str">
        <f t="shared" si="216"/>
        <v/>
      </c>
      <c r="F237" s="4">
        <f t="shared" si="228"/>
        <v>0.10813639764101454</v>
      </c>
      <c r="G237">
        <f t="shared" si="229"/>
        <v>0.10813652695262232</v>
      </c>
      <c r="H237" s="4">
        <v>0.10813626832940676</v>
      </c>
      <c r="I237" s="5">
        <f t="shared" si="230"/>
        <v>0.35</v>
      </c>
      <c r="J237" s="5">
        <f t="shared" si="231"/>
        <v>0.15</v>
      </c>
      <c r="K237" s="5">
        <f t="shared" si="232"/>
        <v>0.15</v>
      </c>
      <c r="M237">
        <f t="shared" si="233"/>
        <v>85.517942420135128</v>
      </c>
      <c r="N237">
        <f t="shared" si="234"/>
        <v>8.1632653061224509</v>
      </c>
      <c r="O237">
        <f t="shared" si="235"/>
        <v>44.444444444444443</v>
      </c>
      <c r="P237">
        <f t="shared" si="236"/>
        <v>44.444444444444443</v>
      </c>
      <c r="Q237">
        <f t="shared" si="237"/>
        <v>182.57009661514647</v>
      </c>
      <c r="R237">
        <f t="shared" si="238"/>
        <v>7.4009109266337275E-2</v>
      </c>
      <c r="S237" s="5">
        <f t="shared" si="239"/>
        <v>42.697495156796592</v>
      </c>
      <c r="T237">
        <f t="shared" si="240"/>
        <v>20.000000000000007</v>
      </c>
      <c r="V237">
        <f t="shared" si="241"/>
        <v>0.48360009363542233</v>
      </c>
      <c r="W237">
        <f t="shared" si="225"/>
        <v>58.032011236250682</v>
      </c>
      <c r="X237">
        <f t="shared" si="242"/>
        <v>2266.6522305136823</v>
      </c>
      <c r="Z237">
        <f t="shared" si="243"/>
        <v>74</v>
      </c>
      <c r="AA237">
        <f t="shared" si="244"/>
        <v>4440</v>
      </c>
    </row>
    <row r="238" spans="1:27" x14ac:dyDescent="0.25">
      <c r="A238">
        <f t="shared" si="226"/>
        <v>4440</v>
      </c>
      <c r="B238" s="6">
        <f t="shared" si="227"/>
        <v>5.1388888888888894E-2</v>
      </c>
      <c r="C238" s="5"/>
      <c r="D238" s="5"/>
      <c r="E238" s="5" t="str">
        <f t="shared" si="216"/>
        <v/>
      </c>
      <c r="F238" s="4">
        <f t="shared" si="228"/>
        <v>0.10782658252081839</v>
      </c>
      <c r="G238">
        <f t="shared" si="229"/>
        <v>0.10782668727526423</v>
      </c>
      <c r="H238" s="4">
        <v>0.10782647776637255</v>
      </c>
      <c r="I238" s="5">
        <f t="shared" si="230"/>
        <v>0.35</v>
      </c>
      <c r="J238" s="5">
        <f t="shared" si="231"/>
        <v>0.15</v>
      </c>
      <c r="K238" s="5">
        <f t="shared" si="232"/>
        <v>0.15</v>
      </c>
      <c r="M238">
        <f t="shared" si="233"/>
        <v>86.010042494272113</v>
      </c>
      <c r="N238">
        <f t="shared" si="234"/>
        <v>8.1632653061224509</v>
      </c>
      <c r="O238">
        <f t="shared" si="235"/>
        <v>44.444444444444443</v>
      </c>
      <c r="P238">
        <f t="shared" si="236"/>
        <v>44.444444444444443</v>
      </c>
      <c r="Q238">
        <f t="shared" si="237"/>
        <v>183.06219668928347</v>
      </c>
      <c r="R238">
        <f t="shared" si="238"/>
        <v>7.3909568243203827E-2</v>
      </c>
      <c r="S238" s="5">
        <f t="shared" si="239"/>
        <v>42.56763312295179</v>
      </c>
      <c r="T238">
        <f t="shared" si="240"/>
        <v>19.999999999999989</v>
      </c>
      <c r="V238">
        <f t="shared" si="241"/>
        <v>0.48221466811995733</v>
      </c>
      <c r="W238">
        <f t="shared" si="225"/>
        <v>57.865760174394879</v>
      </c>
      <c r="X238">
        <f t="shared" si="242"/>
        <v>2324.5179906880771</v>
      </c>
      <c r="Z238">
        <f t="shared" si="243"/>
        <v>76</v>
      </c>
      <c r="AA238">
        <f t="shared" si="244"/>
        <v>4560</v>
      </c>
    </row>
    <row r="239" spans="1:27" x14ac:dyDescent="0.25">
      <c r="A239">
        <f t="shared" si="226"/>
        <v>4560</v>
      </c>
      <c r="B239" s="6">
        <f t="shared" si="227"/>
        <v>5.2777777777777778E-2</v>
      </c>
      <c r="C239" s="5"/>
      <c r="D239" s="5"/>
      <c r="E239" s="5" t="str">
        <f t="shared" ref="E239:E260" si="259">IF(ABS(G239-H239)/H239&gt;0.001,"Re-Calc","")</f>
        <v/>
      </c>
      <c r="F239" s="4">
        <f t="shared" ref="F239:F260" si="260">(G239+H239)/2</f>
        <v>0.10751853598273965</v>
      </c>
      <c r="G239">
        <f t="shared" ref="G239:G260" si="261">(363/G$198)/(EXP((G$200*X239)/(363/G$199)))</f>
        <v>0.10751861667569951</v>
      </c>
      <c r="H239" s="4">
        <v>0.1075184552897798</v>
      </c>
      <c r="I239" s="5">
        <f t="shared" si="230"/>
        <v>0.35</v>
      </c>
      <c r="J239" s="5">
        <f t="shared" si="231"/>
        <v>0.15</v>
      </c>
      <c r="K239" s="5">
        <f t="shared" si="232"/>
        <v>0.15</v>
      </c>
      <c r="M239">
        <f t="shared" ref="M239:M260" si="262">IF(M$200="x",0,1/H239^2)</f>
        <v>86.503557310580717</v>
      </c>
      <c r="N239">
        <f t="shared" ref="N239:N260" si="263">IF(N$200="x",0,1/I239^2)</f>
        <v>8.1632653061224509</v>
      </c>
      <c r="O239">
        <f t="shared" ref="O239:O260" si="264">IF(O$200="x",0,1/J239^2)</f>
        <v>44.444444444444443</v>
      </c>
      <c r="P239">
        <f t="shared" ref="P239:P260" si="265">IF(P$200="x",0,1/K239^2)</f>
        <v>44.444444444444443</v>
      </c>
      <c r="Q239">
        <f t="shared" ref="Q239:Q260" si="266">M239+P239+O239+N239</f>
        <v>183.55571150559203</v>
      </c>
      <c r="R239">
        <f t="shared" ref="R239:R260" si="267">1/SQRT(Q239)</f>
        <v>7.3810143340977602E-2</v>
      </c>
      <c r="S239" s="5">
        <f t="shared" ref="S239:S260" si="268">S$49*(1+((O239+N239+P239)/M239))</f>
        <v>42.438881639643355</v>
      </c>
      <c r="T239">
        <f t="shared" ref="T239:T260" si="269">M239*V239^2</f>
        <v>20.000000000000004</v>
      </c>
      <c r="V239">
        <f t="shared" ref="V239:V260" si="270">R239*SQRT(S239)</f>
        <v>0.48083714972743896</v>
      </c>
      <c r="W239">
        <f t="shared" ref="W239:W260" si="271">V239*(A240-A239)</f>
        <v>57.700457967292678</v>
      </c>
      <c r="X239">
        <f t="shared" ref="X239:X260" si="272">X238+W239</f>
        <v>2382.2184486553697</v>
      </c>
      <c r="Z239">
        <f t="shared" si="243"/>
        <v>78</v>
      </c>
      <c r="AA239">
        <f t="shared" si="244"/>
        <v>4680</v>
      </c>
    </row>
    <row r="240" spans="1:27" x14ac:dyDescent="0.25">
      <c r="A240">
        <f t="shared" si="226"/>
        <v>4680</v>
      </c>
      <c r="B240" s="6">
        <f t="shared" si="227"/>
        <v>5.4166666666666669E-2</v>
      </c>
      <c r="C240" s="5"/>
      <c r="D240" s="5"/>
      <c r="E240" s="5" t="str">
        <f t="shared" si="259"/>
        <v/>
      </c>
      <c r="F240" s="4">
        <f t="shared" si="260"/>
        <v>0.10721224291293954</v>
      </c>
      <c r="G240">
        <f t="shared" si="261"/>
        <v>0.10721230005507305</v>
      </c>
      <c r="H240" s="4">
        <v>0.10721218577080602</v>
      </c>
      <c r="I240" s="5">
        <f t="shared" si="230"/>
        <v>0.35</v>
      </c>
      <c r="J240" s="5">
        <f t="shared" si="231"/>
        <v>0.15</v>
      </c>
      <c r="K240" s="5">
        <f t="shared" si="232"/>
        <v>0.15</v>
      </c>
      <c r="M240">
        <f t="shared" si="262"/>
        <v>86.998486951495764</v>
      </c>
      <c r="N240">
        <f t="shared" si="263"/>
        <v>8.1632653061224509</v>
      </c>
      <c r="O240">
        <f t="shared" si="264"/>
        <v>44.444444444444443</v>
      </c>
      <c r="P240">
        <f t="shared" si="265"/>
        <v>44.444444444444443</v>
      </c>
      <c r="Q240">
        <f t="shared" si="266"/>
        <v>184.0506411465071</v>
      </c>
      <c r="R240">
        <f t="shared" si="267"/>
        <v>7.3710835293737051E-2</v>
      </c>
      <c r="S240" s="5">
        <f t="shared" si="268"/>
        <v>42.311228067476804</v>
      </c>
      <c r="T240">
        <f t="shared" si="269"/>
        <v>20.000000000000007</v>
      </c>
      <c r="V240">
        <f t="shared" si="270"/>
        <v>0.47946747079971597</v>
      </c>
      <c r="W240">
        <f t="shared" si="271"/>
        <v>57.536096495965914</v>
      </c>
      <c r="X240">
        <f t="shared" si="272"/>
        <v>2439.7545451513356</v>
      </c>
      <c r="Z240">
        <f t="shared" si="243"/>
        <v>80</v>
      </c>
      <c r="AA240">
        <f t="shared" si="244"/>
        <v>4800</v>
      </c>
    </row>
    <row r="241" spans="1:27" x14ac:dyDescent="0.25">
      <c r="A241">
        <f t="shared" si="226"/>
        <v>4800</v>
      </c>
      <c r="B241" s="6">
        <f t="shared" si="227"/>
        <v>5.5555555555555559E-2</v>
      </c>
      <c r="C241" s="4"/>
      <c r="D241" s="4"/>
      <c r="E241" s="5" t="str">
        <f t="shared" si="259"/>
        <v/>
      </c>
      <c r="F241" s="4">
        <f t="shared" si="260"/>
        <v>0.10690768837768268</v>
      </c>
      <c r="G241">
        <f t="shared" si="261"/>
        <v>0.10690772248586446</v>
      </c>
      <c r="H241" s="4">
        <v>0.1069076542695009</v>
      </c>
      <c r="I241" s="5">
        <f t="shared" si="230"/>
        <v>0.35</v>
      </c>
      <c r="J241" s="5">
        <f t="shared" si="231"/>
        <v>0.15</v>
      </c>
      <c r="K241" s="5">
        <f t="shared" si="232"/>
        <v>0.15</v>
      </c>
      <c r="M241">
        <f t="shared" si="262"/>
        <v>87.494831472668807</v>
      </c>
      <c r="N241">
        <f t="shared" si="263"/>
        <v>8.1632653061224509</v>
      </c>
      <c r="O241">
        <f t="shared" si="264"/>
        <v>44.444444444444443</v>
      </c>
      <c r="P241">
        <f t="shared" si="265"/>
        <v>44.444444444444443</v>
      </c>
      <c r="Q241">
        <f t="shared" si="266"/>
        <v>184.54698566768016</v>
      </c>
      <c r="R241">
        <f t="shared" si="267"/>
        <v>7.3611644830094011E-2</v>
      </c>
      <c r="S241" s="5">
        <f t="shared" si="268"/>
        <v>42.184659953388902</v>
      </c>
      <c r="T241">
        <f t="shared" si="269"/>
        <v>20</v>
      </c>
      <c r="V241">
        <f t="shared" si="270"/>
        <v>0.47810556452329928</v>
      </c>
      <c r="W241">
        <f t="shared" si="271"/>
        <v>57.372667742795912</v>
      </c>
      <c r="X241">
        <f t="shared" si="272"/>
        <v>2497.1272128941314</v>
      </c>
      <c r="Z241">
        <f t="shared" si="243"/>
        <v>82</v>
      </c>
      <c r="AA241">
        <f t="shared" si="244"/>
        <v>4920</v>
      </c>
    </row>
    <row r="242" spans="1:27" x14ac:dyDescent="0.25">
      <c r="A242">
        <f t="shared" si="226"/>
        <v>4920</v>
      </c>
      <c r="B242" s="6">
        <f t="shared" si="227"/>
        <v>5.6944444444444443E-2</v>
      </c>
      <c r="E242" s="5" t="str">
        <f t="shared" si="259"/>
        <v/>
      </c>
      <c r="F242" s="4">
        <f t="shared" si="260"/>
        <v>0.10660485761359365</v>
      </c>
      <c r="G242">
        <f t="shared" si="261"/>
        <v>0.10660486920945721</v>
      </c>
      <c r="H242" s="4">
        <v>0.1066048460177301</v>
      </c>
      <c r="I242" s="5">
        <f t="shared" si="230"/>
        <v>0.35</v>
      </c>
      <c r="J242" s="5">
        <f t="shared" si="231"/>
        <v>0.15</v>
      </c>
      <c r="K242" s="5">
        <f t="shared" si="232"/>
        <v>0.15</v>
      </c>
      <c r="M242">
        <f t="shared" si="262"/>
        <v>87.992590925923494</v>
      </c>
      <c r="N242">
        <f t="shared" si="263"/>
        <v>8.1632653061224509</v>
      </c>
      <c r="O242">
        <f t="shared" si="264"/>
        <v>44.444444444444443</v>
      </c>
      <c r="P242">
        <f t="shared" si="265"/>
        <v>44.444444444444443</v>
      </c>
      <c r="Q242">
        <f t="shared" si="266"/>
        <v>185.04474512093483</v>
      </c>
      <c r="R242">
        <f t="shared" si="267"/>
        <v>7.3512572668611789E-2</v>
      </c>
      <c r="S242" s="5">
        <f t="shared" si="268"/>
        <v>42.059165021453822</v>
      </c>
      <c r="T242">
        <f t="shared" si="269"/>
        <v>19.999999999999996</v>
      </c>
      <c r="V242">
        <f t="shared" si="270"/>
        <v>0.47675136485308445</v>
      </c>
      <c r="W242">
        <f t="shared" si="271"/>
        <v>57.210163782370131</v>
      </c>
      <c r="X242">
        <f t="shared" si="272"/>
        <v>2554.3373766765017</v>
      </c>
      <c r="Z242">
        <f t="shared" si="243"/>
        <v>84</v>
      </c>
      <c r="AA242">
        <f t="shared" si="244"/>
        <v>5040</v>
      </c>
    </row>
    <row r="243" spans="1:27" x14ac:dyDescent="0.25">
      <c r="A243">
        <f t="shared" si="226"/>
        <v>5040</v>
      </c>
      <c r="B243" s="6">
        <f t="shared" si="227"/>
        <v>5.8333333333333334E-2</v>
      </c>
      <c r="E243" s="5" t="str">
        <f t="shared" si="259"/>
        <v/>
      </c>
      <c r="F243" s="4">
        <f t="shared" si="260"/>
        <v>0.10630373602523033</v>
      </c>
      <c r="G243">
        <f t="shared" si="261"/>
        <v>0.10630372563374968</v>
      </c>
      <c r="H243" s="4">
        <v>0.10630374641671098</v>
      </c>
      <c r="I243" s="5">
        <f t="shared" si="230"/>
        <v>0.35</v>
      </c>
      <c r="J243" s="5">
        <f t="shared" si="231"/>
        <v>0.15</v>
      </c>
      <c r="K243" s="5">
        <f t="shared" si="232"/>
        <v>0.15</v>
      </c>
      <c r="M243">
        <f t="shared" si="262"/>
        <v>88.49176535919986</v>
      </c>
      <c r="N243">
        <f t="shared" si="263"/>
        <v>8.1632653061224509</v>
      </c>
      <c r="O243">
        <f t="shared" si="264"/>
        <v>44.444444444444443</v>
      </c>
      <c r="P243">
        <f t="shared" si="265"/>
        <v>44.444444444444443</v>
      </c>
      <c r="Q243">
        <f t="shared" si="266"/>
        <v>185.54391955421121</v>
      </c>
      <c r="R243">
        <f t="shared" si="267"/>
        <v>7.3413619517886927E-2</v>
      </c>
      <c r="S243" s="5">
        <f t="shared" si="268"/>
        <v>41.934731169858281</v>
      </c>
      <c r="T243">
        <f t="shared" si="269"/>
        <v>20</v>
      </c>
      <c r="V243">
        <f t="shared" si="270"/>
        <v>0.47540480650133088</v>
      </c>
      <c r="W243">
        <f t="shared" si="271"/>
        <v>57.048576780159706</v>
      </c>
      <c r="X243">
        <f t="shared" si="272"/>
        <v>2611.3859534566614</v>
      </c>
      <c r="Z243">
        <f t="shared" si="243"/>
        <v>86</v>
      </c>
      <c r="AA243">
        <f t="shared" si="244"/>
        <v>5160</v>
      </c>
    </row>
    <row r="244" spans="1:27" x14ac:dyDescent="0.25">
      <c r="A244">
        <f t="shared" si="226"/>
        <v>5160</v>
      </c>
      <c r="B244" s="6">
        <f t="shared" si="227"/>
        <v>5.9722222222222225E-2</v>
      </c>
      <c r="E244" s="5" t="str">
        <f t="shared" si="259"/>
        <v/>
      </c>
      <c r="F244" s="4">
        <f t="shared" si="260"/>
        <v>0.10600430918261058</v>
      </c>
      <c r="G244">
        <f t="shared" si="261"/>
        <v>0.10600427733080688</v>
      </c>
      <c r="H244" s="4">
        <v>0.10600434103441428</v>
      </c>
      <c r="I244" s="5">
        <f t="shared" si="230"/>
        <v>0.35</v>
      </c>
      <c r="J244" s="5">
        <f t="shared" si="231"/>
        <v>0.15</v>
      </c>
      <c r="K244" s="5">
        <f t="shared" si="232"/>
        <v>0.15</v>
      </c>
      <c r="M244">
        <f t="shared" si="262"/>
        <v>88.992354816794631</v>
      </c>
      <c r="N244">
        <f t="shared" si="263"/>
        <v>8.1632653061224509</v>
      </c>
      <c r="O244">
        <f t="shared" si="264"/>
        <v>44.444444444444443</v>
      </c>
      <c r="P244">
        <f t="shared" si="265"/>
        <v>44.444444444444443</v>
      </c>
      <c r="Q244">
        <f t="shared" si="266"/>
        <v>186.04450901180596</v>
      </c>
      <c r="R244">
        <f t="shared" si="267"/>
        <v>7.3314786076572408E-2</v>
      </c>
      <c r="S244" s="5">
        <f t="shared" si="268"/>
        <v>41.811346467864382</v>
      </c>
      <c r="T244">
        <f t="shared" si="269"/>
        <v>20.000000000000011</v>
      </c>
      <c r="V244">
        <f t="shared" si="270"/>
        <v>0.47406582492604155</v>
      </c>
      <c r="W244">
        <f t="shared" si="271"/>
        <v>56.887898991124985</v>
      </c>
      <c r="X244">
        <f t="shared" si="272"/>
        <v>2668.2738524477863</v>
      </c>
      <c r="Z244">
        <f t="shared" si="243"/>
        <v>88</v>
      </c>
      <c r="AA244">
        <f t="shared" si="244"/>
        <v>5280</v>
      </c>
    </row>
    <row r="245" spans="1:27" x14ac:dyDescent="0.25">
      <c r="A245">
        <f t="shared" si="226"/>
        <v>5280</v>
      </c>
      <c r="B245" s="6">
        <f t="shared" si="227"/>
        <v>6.1111111111111109E-2</v>
      </c>
      <c r="E245" s="5" t="str">
        <f t="shared" si="259"/>
        <v/>
      </c>
      <c r="F245" s="4">
        <f t="shared" si="260"/>
        <v>0.10570656281877309</v>
      </c>
      <c r="G245">
        <f t="shared" si="261"/>
        <v>0.10570651003455239</v>
      </c>
      <c r="H245" s="4">
        <v>0.1057066156029938</v>
      </c>
      <c r="I245" s="5">
        <f t="shared" si="230"/>
        <v>0.35</v>
      </c>
      <c r="J245" s="5">
        <f t="shared" si="231"/>
        <v>0.15</v>
      </c>
      <c r="K245" s="5">
        <f t="shared" si="232"/>
        <v>0.15</v>
      </c>
      <c r="M245">
        <f t="shared" si="262"/>
        <v>89.494359339639473</v>
      </c>
      <c r="N245">
        <f t="shared" si="263"/>
        <v>8.1632653061224509</v>
      </c>
      <c r="O245">
        <f t="shared" si="264"/>
        <v>44.444444444444443</v>
      </c>
      <c r="P245">
        <f t="shared" si="265"/>
        <v>44.444444444444443</v>
      </c>
      <c r="Q245">
        <f t="shared" si="266"/>
        <v>186.54651353465081</v>
      </c>
      <c r="R245">
        <f t="shared" si="267"/>
        <v>7.3216073033394419E-2</v>
      </c>
      <c r="S245" s="5">
        <f t="shared" si="268"/>
        <v>41.688999152826902</v>
      </c>
      <c r="T245">
        <f t="shared" si="269"/>
        <v>20</v>
      </c>
      <c r="V245">
        <f t="shared" si="270"/>
        <v>0.47273435631946814</v>
      </c>
      <c r="W245">
        <f t="shared" si="271"/>
        <v>56.728122758336177</v>
      </c>
      <c r="X245">
        <f t="shared" si="272"/>
        <v>2725.0019752061226</v>
      </c>
      <c r="Z245">
        <f t="shared" si="243"/>
        <v>90</v>
      </c>
      <c r="AA245">
        <f t="shared" si="244"/>
        <v>5400</v>
      </c>
    </row>
    <row r="246" spans="1:27" x14ac:dyDescent="0.25">
      <c r="A246">
        <f t="shared" si="226"/>
        <v>5400</v>
      </c>
      <c r="B246" s="6">
        <f t="shared" si="227"/>
        <v>6.25E-2</v>
      </c>
      <c r="E246" s="5" t="str">
        <f t="shared" si="259"/>
        <v/>
      </c>
      <c r="F246" s="4">
        <f t="shared" si="260"/>
        <v>0.10541048282738634</v>
      </c>
      <c r="G246">
        <f t="shared" si="261"/>
        <v>0.10541040963850004</v>
      </c>
      <c r="H246" s="4">
        <v>0.10541055601627264</v>
      </c>
      <c r="I246" s="5">
        <f t="shared" si="230"/>
        <v>0.35</v>
      </c>
      <c r="J246" s="5">
        <f t="shared" si="231"/>
        <v>0.15</v>
      </c>
      <c r="K246" s="5">
        <f t="shared" si="232"/>
        <v>0.15</v>
      </c>
      <c r="M246">
        <f t="shared" si="262"/>
        <v>89.997778965568415</v>
      </c>
      <c r="N246">
        <f t="shared" si="263"/>
        <v>8.1632653061224509</v>
      </c>
      <c r="O246">
        <f t="shared" si="264"/>
        <v>44.444444444444443</v>
      </c>
      <c r="P246">
        <f t="shared" si="265"/>
        <v>44.444444444444443</v>
      </c>
      <c r="Q246">
        <f t="shared" si="266"/>
        <v>187.04993316057974</v>
      </c>
      <c r="R246">
        <f t="shared" si="267"/>
        <v>7.3117481067172529E-2</v>
      </c>
      <c r="S246" s="5">
        <f t="shared" si="268"/>
        <v>41.567677627276076</v>
      </c>
      <c r="T246">
        <f t="shared" si="269"/>
        <v>20.000000000000007</v>
      </c>
      <c r="V246">
        <f t="shared" si="270"/>
        <v>0.47141033759687018</v>
      </c>
      <c r="W246">
        <f t="shared" si="271"/>
        <v>56.569240511624422</v>
      </c>
      <c r="X246">
        <f t="shared" si="272"/>
        <v>2781.5712157177468</v>
      </c>
      <c r="Z246">
        <f t="shared" si="243"/>
        <v>92</v>
      </c>
      <c r="AA246">
        <f t="shared" si="244"/>
        <v>5520</v>
      </c>
    </row>
    <row r="247" spans="1:27" x14ac:dyDescent="0.25">
      <c r="A247">
        <f t="shared" si="226"/>
        <v>5520</v>
      </c>
      <c r="B247" s="6">
        <f t="shared" si="227"/>
        <v>6.3888888888888898E-2</v>
      </c>
      <c r="E247" s="5" t="str">
        <f t="shared" si="259"/>
        <v/>
      </c>
      <c r="F247" s="4">
        <f t="shared" si="260"/>
        <v>0.10511605526040671</v>
      </c>
      <c r="G247">
        <f t="shared" si="261"/>
        <v>0.10511596219352375</v>
      </c>
      <c r="H247" s="4">
        <v>0.10511614832728969</v>
      </c>
      <c r="I247" s="5">
        <f t="shared" si="230"/>
        <v>0.35</v>
      </c>
      <c r="J247" s="5">
        <f t="shared" si="231"/>
        <v>0.15</v>
      </c>
      <c r="K247" s="5">
        <f t="shared" si="232"/>
        <v>0.15</v>
      </c>
      <c r="M247">
        <f t="shared" si="262"/>
        <v>90.502613729565681</v>
      </c>
      <c r="N247">
        <f t="shared" si="263"/>
        <v>8.1632653061224509</v>
      </c>
      <c r="O247">
        <f t="shared" si="264"/>
        <v>44.444444444444443</v>
      </c>
      <c r="P247">
        <f t="shared" si="265"/>
        <v>44.444444444444443</v>
      </c>
      <c r="Q247">
        <f t="shared" si="266"/>
        <v>187.55476792457702</v>
      </c>
      <c r="R247">
        <f t="shared" si="267"/>
        <v>7.3019010846844715E-2</v>
      </c>
      <c r="S247" s="5">
        <f t="shared" si="268"/>
        <v>41.447370456065855</v>
      </c>
      <c r="T247">
        <f t="shared" si="269"/>
        <v>19.999999999999996</v>
      </c>
      <c r="V247">
        <f t="shared" si="270"/>
        <v>0.4700937063855411</v>
      </c>
      <c r="W247">
        <f t="shared" si="271"/>
        <v>56.411244766264929</v>
      </c>
      <c r="X247">
        <f t="shared" si="272"/>
        <v>2837.9824604840119</v>
      </c>
      <c r="Z247">
        <f t="shared" si="243"/>
        <v>94</v>
      </c>
      <c r="AA247">
        <f t="shared" si="244"/>
        <v>5640</v>
      </c>
    </row>
    <row r="248" spans="1:27" x14ac:dyDescent="0.25">
      <c r="A248">
        <f t="shared" si="226"/>
        <v>5640</v>
      </c>
      <c r="B248" s="6">
        <f t="shared" si="227"/>
        <v>6.5277777777777782E-2</v>
      </c>
      <c r="E248" s="5" t="str">
        <f t="shared" si="259"/>
        <v/>
      </c>
      <c r="F248" s="4">
        <f t="shared" si="260"/>
        <v>0.1048232663257852</v>
      </c>
      <c r="G248">
        <f t="shared" si="261"/>
        <v>0.10482315390566548</v>
      </c>
      <c r="H248" s="4">
        <v>0.10482337874590492</v>
      </c>
      <c r="I248" s="5">
        <f t="shared" si="230"/>
        <v>0.35</v>
      </c>
      <c r="J248" s="5">
        <f t="shared" si="231"/>
        <v>0.15</v>
      </c>
      <c r="K248" s="5">
        <f t="shared" si="232"/>
        <v>0.15</v>
      </c>
      <c r="M248">
        <f t="shared" si="262"/>
        <v>91.008863663993267</v>
      </c>
      <c r="N248">
        <f t="shared" si="263"/>
        <v>8.1632653061224509</v>
      </c>
      <c r="O248">
        <f t="shared" si="264"/>
        <v>44.444444444444443</v>
      </c>
      <c r="P248">
        <f t="shared" si="265"/>
        <v>44.444444444444443</v>
      </c>
      <c r="Q248">
        <f t="shared" si="266"/>
        <v>188.06101785900458</v>
      </c>
      <c r="R248">
        <f t="shared" si="267"/>
        <v>7.2920663031497496E-2</v>
      </c>
      <c r="S248" s="5">
        <f t="shared" si="268"/>
        <v>41.328066363586302</v>
      </c>
      <c r="T248">
        <f t="shared" si="269"/>
        <v>20.000000000000007</v>
      </c>
      <c r="V248">
        <f t="shared" si="270"/>
        <v>0.46878440101410018</v>
      </c>
      <c r="W248">
        <f t="shared" si="271"/>
        <v>56.25412812169202</v>
      </c>
      <c r="X248">
        <f t="shared" si="272"/>
        <v>2894.2365886057041</v>
      </c>
      <c r="Z248">
        <f t="shared" si="243"/>
        <v>96</v>
      </c>
      <c r="AA248">
        <f t="shared" si="244"/>
        <v>5760</v>
      </c>
    </row>
    <row r="249" spans="1:27" x14ac:dyDescent="0.25">
      <c r="A249">
        <f t="shared" si="226"/>
        <v>5760</v>
      </c>
      <c r="B249" s="6">
        <f t="shared" si="227"/>
        <v>6.6666666666666666E-2</v>
      </c>
      <c r="E249" s="5" t="str">
        <f t="shared" si="259"/>
        <v/>
      </c>
      <c r="F249" s="4">
        <f t="shared" si="260"/>
        <v>0.10453210238522059</v>
      </c>
      <c r="G249">
        <f t="shared" si="261"/>
        <v>0.10453197113397993</v>
      </c>
      <c r="H249" s="4">
        <v>0.10453223363646125</v>
      </c>
      <c r="I249" s="5">
        <f t="shared" si="230"/>
        <v>0.35</v>
      </c>
      <c r="J249" s="5">
        <f t="shared" si="231"/>
        <v>0.15</v>
      </c>
      <c r="K249" s="5">
        <f t="shared" si="232"/>
        <v>0.15</v>
      </c>
      <c r="M249">
        <f t="shared" si="262"/>
        <v>91.51652879879876</v>
      </c>
      <c r="N249">
        <f t="shared" si="263"/>
        <v>8.1632653061224509</v>
      </c>
      <c r="O249">
        <f t="shared" si="264"/>
        <v>44.444444444444443</v>
      </c>
      <c r="P249">
        <f t="shared" si="265"/>
        <v>44.444444444444443</v>
      </c>
      <c r="Q249">
        <f t="shared" si="266"/>
        <v>188.56868299381009</v>
      </c>
      <c r="R249">
        <f t="shared" si="267"/>
        <v>7.2822438270400594E-2</v>
      </c>
      <c r="S249" s="5">
        <f t="shared" si="268"/>
        <v>41.209754231037934</v>
      </c>
      <c r="T249">
        <f t="shared" si="269"/>
        <v>20.000000000000004</v>
      </c>
      <c r="V249">
        <f t="shared" si="270"/>
        <v>0.46748236050203479</v>
      </c>
      <c r="W249">
        <f t="shared" si="271"/>
        <v>56.097883260244174</v>
      </c>
      <c r="X249">
        <f t="shared" si="272"/>
        <v>2950.3344718659482</v>
      </c>
      <c r="Z249">
        <f t="shared" si="243"/>
        <v>98</v>
      </c>
      <c r="AA249">
        <f t="shared" si="244"/>
        <v>5880</v>
      </c>
    </row>
    <row r="250" spans="1:27" x14ac:dyDescent="0.25">
      <c r="A250">
        <f t="shared" si="226"/>
        <v>5880</v>
      </c>
      <c r="B250" s="6">
        <f t="shared" si="227"/>
        <v>6.805555555555555E-2</v>
      </c>
      <c r="E250" s="5" t="str">
        <f t="shared" si="259"/>
        <v/>
      </c>
      <c r="F250" s="4">
        <f t="shared" si="260"/>
        <v>0.10424254995195831</v>
      </c>
      <c r="G250">
        <f t="shared" si="261"/>
        <v>0.1042424003884157</v>
      </c>
      <c r="H250" s="4">
        <v>0.10424269951550091</v>
      </c>
      <c r="I250" s="5">
        <f t="shared" si="230"/>
        <v>0.35</v>
      </c>
      <c r="J250" s="5">
        <f t="shared" si="231"/>
        <v>0.15</v>
      </c>
      <c r="K250" s="5">
        <f t="shared" si="232"/>
        <v>0.15</v>
      </c>
      <c r="M250">
        <f t="shared" si="262"/>
        <v>92.025609161704523</v>
      </c>
      <c r="N250">
        <f t="shared" si="263"/>
        <v>8.1632653061224509</v>
      </c>
      <c r="O250">
        <f t="shared" si="264"/>
        <v>44.444444444444443</v>
      </c>
      <c r="P250">
        <f t="shared" si="265"/>
        <v>44.444444444444443</v>
      </c>
      <c r="Q250">
        <f t="shared" si="266"/>
        <v>189.07776335671585</v>
      </c>
      <c r="R250">
        <f t="shared" si="267"/>
        <v>7.2724337203046274E-2</v>
      </c>
      <c r="S250" s="5">
        <f t="shared" si="268"/>
        <v>41.092423093766072</v>
      </c>
      <c r="T250">
        <f t="shared" si="269"/>
        <v>20.000000000000004</v>
      </c>
      <c r="V250">
        <f t="shared" si="270"/>
        <v>0.46618752454948892</v>
      </c>
      <c r="W250">
        <f t="shared" si="271"/>
        <v>55.942502945938671</v>
      </c>
      <c r="X250">
        <f t="shared" si="272"/>
        <v>3006.2769748118867</v>
      </c>
      <c r="Z250">
        <f t="shared" si="243"/>
        <v>100</v>
      </c>
      <c r="AA250">
        <f t="shared" si="244"/>
        <v>6000</v>
      </c>
    </row>
    <row r="251" spans="1:27" x14ac:dyDescent="0.25">
      <c r="A251">
        <f t="shared" si="226"/>
        <v>6000</v>
      </c>
      <c r="B251" s="6">
        <f t="shared" si="227"/>
        <v>6.9444444444444448E-2</v>
      </c>
      <c r="E251" s="5" t="str">
        <f t="shared" si="259"/>
        <v/>
      </c>
      <c r="F251" s="4">
        <f t="shared" si="260"/>
        <v>0.10395459568863254</v>
      </c>
      <c r="G251">
        <f t="shared" si="261"/>
        <v>0.10395442832773158</v>
      </c>
      <c r="H251" s="4">
        <v>0.10395476304953349</v>
      </c>
      <c r="I251" s="5">
        <f t="shared" si="230"/>
        <v>0.35</v>
      </c>
      <c r="J251" s="5">
        <f t="shared" si="231"/>
        <v>0.15</v>
      </c>
      <c r="K251" s="5">
        <f t="shared" si="232"/>
        <v>0.15</v>
      </c>
      <c r="M251">
        <f t="shared" si="262"/>
        <v>92.536104778380192</v>
      </c>
      <c r="N251">
        <f t="shared" si="263"/>
        <v>8.1632653061224509</v>
      </c>
      <c r="O251">
        <f t="shared" si="264"/>
        <v>44.444444444444443</v>
      </c>
      <c r="P251">
        <f t="shared" si="265"/>
        <v>44.444444444444443</v>
      </c>
      <c r="Q251">
        <f t="shared" si="266"/>
        <v>189.5882589733915</v>
      </c>
      <c r="R251">
        <f t="shared" si="267"/>
        <v>7.2626360459192213E-2</v>
      </c>
      <c r="S251" s="5">
        <f t="shared" si="268"/>
        <v>40.976062138653205</v>
      </c>
      <c r="T251">
        <f t="shared" si="269"/>
        <v>20.000000000000004</v>
      </c>
      <c r="V251">
        <f t="shared" si="270"/>
        <v>0.46489983352728048</v>
      </c>
      <c r="W251">
        <f t="shared" si="271"/>
        <v>55.787980023273661</v>
      </c>
      <c r="X251">
        <f t="shared" si="272"/>
        <v>3062.0649548351603</v>
      </c>
      <c r="Z251">
        <f t="shared" si="243"/>
        <v>102</v>
      </c>
      <c r="AA251">
        <f t="shared" si="244"/>
        <v>6120</v>
      </c>
    </row>
    <row r="252" spans="1:27" x14ac:dyDescent="0.25">
      <c r="A252">
        <f t="shared" si="226"/>
        <v>6120</v>
      </c>
      <c r="B252" s="6">
        <f t="shared" si="227"/>
        <v>7.0833333333333331E-2</v>
      </c>
      <c r="E252" s="5" t="str">
        <f t="shared" si="259"/>
        <v/>
      </c>
      <c r="F252" s="4">
        <f t="shared" si="260"/>
        <v>0.10366822640515068</v>
      </c>
      <c r="G252">
        <f t="shared" si="261"/>
        <v>0.10366804175744791</v>
      </c>
      <c r="H252" s="4">
        <v>0.10366841105285345</v>
      </c>
      <c r="I252" s="5">
        <f t="shared" si="230"/>
        <v>0.35</v>
      </c>
      <c r="J252" s="5">
        <f t="shared" si="231"/>
        <v>0.15</v>
      </c>
      <c r="K252" s="5">
        <f t="shared" si="232"/>
        <v>0.15</v>
      </c>
      <c r="M252">
        <f t="shared" si="262"/>
        <v>93.048015672599689</v>
      </c>
      <c r="N252">
        <f t="shared" si="263"/>
        <v>8.1632653061224509</v>
      </c>
      <c r="O252">
        <f t="shared" si="264"/>
        <v>44.444444444444443</v>
      </c>
      <c r="P252">
        <f t="shared" si="265"/>
        <v>44.444444444444443</v>
      </c>
      <c r="Q252">
        <f t="shared" si="266"/>
        <v>190.10016986761102</v>
      </c>
      <c r="R252">
        <f t="shared" si="267"/>
        <v>7.2528508658908225E-2</v>
      </c>
      <c r="S252" s="5">
        <f t="shared" si="268"/>
        <v>40.86066070156739</v>
      </c>
      <c r="T252">
        <f t="shared" si="269"/>
        <v>20</v>
      </c>
      <c r="V252">
        <f t="shared" si="270"/>
        <v>0.46361922846714171</v>
      </c>
      <c r="W252">
        <f t="shared" si="271"/>
        <v>55.634307416057005</v>
      </c>
      <c r="X252">
        <f t="shared" si="272"/>
        <v>3117.6992622512171</v>
      </c>
      <c r="Z252">
        <f t="shared" si="243"/>
        <v>104</v>
      </c>
      <c r="AA252">
        <f t="shared" si="244"/>
        <v>6240</v>
      </c>
    </row>
    <row r="253" spans="1:27" x14ac:dyDescent="0.25">
      <c r="A253">
        <f t="shared" si="226"/>
        <v>6240</v>
      </c>
      <c r="B253" s="6">
        <f t="shared" si="227"/>
        <v>7.2222222222222215E-2</v>
      </c>
      <c r="E253" s="5" t="str">
        <f t="shared" si="259"/>
        <v/>
      </c>
      <c r="F253" s="4">
        <f t="shared" si="260"/>
        <v>0.10338342905661842</v>
      </c>
      <c r="G253">
        <f t="shared" si="261"/>
        <v>0.10338322762783178</v>
      </c>
      <c r="H253" s="4">
        <v>0.10338363048540505</v>
      </c>
      <c r="I253" s="5">
        <f t="shared" si="230"/>
        <v>0.35</v>
      </c>
      <c r="J253" s="5">
        <f t="shared" si="231"/>
        <v>0.15</v>
      </c>
      <c r="K253" s="5">
        <f t="shared" si="232"/>
        <v>0.15</v>
      </c>
      <c r="M253">
        <f t="shared" si="262"/>
        <v>93.561341866384097</v>
      </c>
      <c r="N253">
        <f t="shared" si="263"/>
        <v>8.1632653061224509</v>
      </c>
      <c r="O253">
        <f t="shared" si="264"/>
        <v>44.444444444444443</v>
      </c>
      <c r="P253">
        <f t="shared" si="265"/>
        <v>44.444444444444443</v>
      </c>
      <c r="Q253">
        <f t="shared" si="266"/>
        <v>190.61349606139541</v>
      </c>
      <c r="R253">
        <f t="shared" si="267"/>
        <v>7.2430782412626044E-2</v>
      </c>
      <c r="S253" s="5">
        <f t="shared" si="268"/>
        <v>40.746208264864883</v>
      </c>
      <c r="T253">
        <f t="shared" si="269"/>
        <v>20</v>
      </c>
      <c r="V253">
        <f t="shared" si="270"/>
        <v>0.46234565105217057</v>
      </c>
      <c r="W253">
        <f t="shared" si="271"/>
        <v>55.48147812626047</v>
      </c>
      <c r="X253">
        <f t="shared" si="272"/>
        <v>3173.1807403774774</v>
      </c>
      <c r="Z253">
        <f t="shared" si="243"/>
        <v>106</v>
      </c>
      <c r="AA253">
        <f t="shared" si="244"/>
        <v>6360</v>
      </c>
    </row>
    <row r="254" spans="1:27" x14ac:dyDescent="0.25">
      <c r="A254">
        <f t="shared" si="226"/>
        <v>6360</v>
      </c>
      <c r="B254" s="6">
        <f t="shared" si="227"/>
        <v>7.3611111111111113E-2</v>
      </c>
      <c r="E254" s="5" t="str">
        <f t="shared" si="259"/>
        <v/>
      </c>
      <c r="F254" s="4">
        <f t="shared" si="260"/>
        <v>0.1031001907413041</v>
      </c>
      <c r="G254">
        <f t="shared" si="261"/>
        <v>0.10309997303191568</v>
      </c>
      <c r="H254" s="4">
        <v>0.10310040845069252</v>
      </c>
      <c r="I254" s="5">
        <f t="shared" si="230"/>
        <v>0.35</v>
      </c>
      <c r="J254" s="5">
        <f t="shared" si="231"/>
        <v>0.15</v>
      </c>
      <c r="K254" s="5">
        <f t="shared" si="232"/>
        <v>0.15</v>
      </c>
      <c r="M254">
        <f t="shared" si="262"/>
        <v>94.076083380132218</v>
      </c>
      <c r="N254">
        <f t="shared" si="263"/>
        <v>8.1632653061224509</v>
      </c>
      <c r="O254">
        <f t="shared" si="264"/>
        <v>44.444444444444443</v>
      </c>
      <c r="P254">
        <f t="shared" si="265"/>
        <v>44.444444444444443</v>
      </c>
      <c r="Q254">
        <f t="shared" si="266"/>
        <v>191.12823757514357</v>
      </c>
      <c r="R254">
        <f t="shared" si="267"/>
        <v>7.2333182321191833E-2</v>
      </c>
      <c r="S254" s="5">
        <f t="shared" si="268"/>
        <v>40.632694454945309</v>
      </c>
      <c r="T254">
        <f t="shared" si="269"/>
        <v>20</v>
      </c>
      <c r="V254">
        <f t="shared" si="270"/>
        <v>0.46107904360748447</v>
      </c>
      <c r="W254">
        <f t="shared" si="271"/>
        <v>55.329485232898136</v>
      </c>
      <c r="X254">
        <f t="shared" si="272"/>
        <v>3228.5102256103755</v>
      </c>
      <c r="Z254">
        <f t="shared" si="243"/>
        <v>108</v>
      </c>
      <c r="AA254">
        <f t="shared" si="244"/>
        <v>6480</v>
      </c>
    </row>
    <row r="255" spans="1:27" x14ac:dyDescent="0.25">
      <c r="A255">
        <f t="shared" si="226"/>
        <v>6480</v>
      </c>
      <c r="B255" s="6">
        <f t="shared" si="227"/>
        <v>7.4999999999999997E-2</v>
      </c>
      <c r="E255" s="5" t="str">
        <f t="shared" si="259"/>
        <v/>
      </c>
      <c r="F255" s="4">
        <f t="shared" si="260"/>
        <v>0.10281849869864103</v>
      </c>
      <c r="G255">
        <f t="shared" si="261"/>
        <v>0.10281826520354874</v>
      </c>
      <c r="H255" s="4">
        <v>0.10281873219373332</v>
      </c>
      <c r="I255" s="5">
        <f t="shared" si="230"/>
        <v>0.35</v>
      </c>
      <c r="J255" s="5">
        <f t="shared" si="231"/>
        <v>0.15</v>
      </c>
      <c r="K255" s="5">
        <f t="shared" si="232"/>
        <v>0.15</v>
      </c>
      <c r="M255">
        <f t="shared" si="262"/>
        <v>94.592240232739726</v>
      </c>
      <c r="N255">
        <f t="shared" si="263"/>
        <v>8.1632653061224509</v>
      </c>
      <c r="O255">
        <f t="shared" si="264"/>
        <v>44.444444444444443</v>
      </c>
      <c r="P255">
        <f t="shared" si="265"/>
        <v>44.444444444444443</v>
      </c>
      <c r="Q255">
        <f t="shared" si="266"/>
        <v>191.64439442775105</v>
      </c>
      <c r="R255">
        <f t="shared" si="267"/>
        <v>7.2235708975921312E-2</v>
      </c>
      <c r="S255" s="5">
        <f t="shared" si="268"/>
        <v>40.52010903985763</v>
      </c>
      <c r="T255">
        <f t="shared" si="269"/>
        <v>20.000000000000007</v>
      </c>
      <c r="V255">
        <f t="shared" si="270"/>
        <v>0.45981934909106759</v>
      </c>
      <c r="W255">
        <f t="shared" si="271"/>
        <v>55.17832189092811</v>
      </c>
      <c r="X255">
        <f t="shared" si="272"/>
        <v>3283.6885475013037</v>
      </c>
      <c r="Z255">
        <f t="shared" si="243"/>
        <v>110</v>
      </c>
      <c r="AA255">
        <f t="shared" si="244"/>
        <v>6600</v>
      </c>
    </row>
    <row r="256" spans="1:27" x14ac:dyDescent="0.25">
      <c r="A256">
        <f t="shared" si="226"/>
        <v>6600</v>
      </c>
      <c r="B256" s="6">
        <f t="shared" si="227"/>
        <v>7.6388888888888881E-2</v>
      </c>
      <c r="E256" s="5" t="str">
        <f t="shared" si="259"/>
        <v/>
      </c>
      <c r="F256" s="4">
        <f t="shared" si="260"/>
        <v>0.10253834030726693</v>
      </c>
      <c r="G256">
        <f t="shared" si="261"/>
        <v>0.10253809151548021</v>
      </c>
      <c r="H256" s="4">
        <v>0.10253858909905364</v>
      </c>
      <c r="I256" s="5">
        <f t="shared" si="230"/>
        <v>0.35</v>
      </c>
      <c r="J256" s="5">
        <f t="shared" si="231"/>
        <v>0.15</v>
      </c>
      <c r="K256" s="5">
        <f t="shared" si="232"/>
        <v>0.15</v>
      </c>
      <c r="M256">
        <f t="shared" si="262"/>
        <v>95.109812441707447</v>
      </c>
      <c r="N256">
        <f t="shared" si="263"/>
        <v>8.1632653061224509</v>
      </c>
      <c r="O256">
        <f t="shared" si="264"/>
        <v>44.444444444444443</v>
      </c>
      <c r="P256">
        <f t="shared" si="265"/>
        <v>44.444444444444443</v>
      </c>
      <c r="Q256">
        <f t="shared" si="266"/>
        <v>192.1619666367188</v>
      </c>
      <c r="R256">
        <f t="shared" si="267"/>
        <v>7.2138362958657082E-2</v>
      </c>
      <c r="S256" s="5">
        <f t="shared" si="268"/>
        <v>40.408441926955604</v>
      </c>
      <c r="T256">
        <f t="shared" si="269"/>
        <v>19.999999999999996</v>
      </c>
      <c r="V256">
        <f t="shared" si="270"/>
        <v>0.45856651108480567</v>
      </c>
      <c r="W256">
        <f t="shared" si="271"/>
        <v>55.027981330176679</v>
      </c>
      <c r="X256">
        <f t="shared" si="272"/>
        <v>3338.7165288314804</v>
      </c>
      <c r="Z256">
        <f t="shared" si="243"/>
        <v>112</v>
      </c>
      <c r="AA256">
        <f t="shared" si="244"/>
        <v>6720</v>
      </c>
    </row>
    <row r="257" spans="1:27" x14ac:dyDescent="0.25">
      <c r="A257">
        <f t="shared" si="226"/>
        <v>6720</v>
      </c>
      <c r="B257" s="6">
        <f t="shared" si="227"/>
        <v>7.7777777777777779E-2</v>
      </c>
      <c r="E257" s="5" t="str">
        <f t="shared" si="259"/>
        <v/>
      </c>
      <c r="F257" s="4">
        <f t="shared" si="260"/>
        <v>0.10225970308309862</v>
      </c>
      <c r="G257">
        <f t="shared" si="261"/>
        <v>0.10225943947747403</v>
      </c>
      <c r="H257" s="4">
        <v>0.10225996668872321</v>
      </c>
      <c r="I257" s="5">
        <f t="shared" si="230"/>
        <v>0.35</v>
      </c>
      <c r="J257" s="5">
        <f t="shared" si="231"/>
        <v>0.15</v>
      </c>
      <c r="K257" s="5">
        <f t="shared" si="232"/>
        <v>0.15</v>
      </c>
      <c r="M257">
        <f t="shared" si="262"/>
        <v>95.628800023241411</v>
      </c>
      <c r="N257">
        <f t="shared" si="263"/>
        <v>8.1632653061224509</v>
      </c>
      <c r="O257">
        <f t="shared" si="264"/>
        <v>44.444444444444443</v>
      </c>
      <c r="P257">
        <f t="shared" si="265"/>
        <v>44.444444444444443</v>
      </c>
      <c r="Q257">
        <f t="shared" si="266"/>
        <v>192.68095421825277</v>
      </c>
      <c r="R257">
        <f t="shared" si="267"/>
        <v>7.2041144841827803E-2</v>
      </c>
      <c r="S257" s="5">
        <f t="shared" si="268"/>
        <v>40.297683160600997</v>
      </c>
      <c r="T257">
        <f t="shared" si="269"/>
        <v>19.999999999999996</v>
      </c>
      <c r="V257">
        <f t="shared" si="270"/>
        <v>0.45732047378569834</v>
      </c>
      <c r="W257">
        <f t="shared" si="271"/>
        <v>54.878456854283804</v>
      </c>
      <c r="X257">
        <f t="shared" si="272"/>
        <v>3393.5949856857642</v>
      </c>
      <c r="Z257">
        <f t="shared" si="243"/>
        <v>114</v>
      </c>
      <c r="AA257">
        <f t="shared" si="244"/>
        <v>6840</v>
      </c>
    </row>
    <row r="258" spans="1:27" x14ac:dyDescent="0.25">
      <c r="A258">
        <f t="shared" si="226"/>
        <v>6840</v>
      </c>
      <c r="B258" s="6">
        <f t="shared" si="227"/>
        <v>7.9166666666666663E-2</v>
      </c>
      <c r="E258" s="5" t="str">
        <f t="shared" si="259"/>
        <v/>
      </c>
      <c r="F258" s="4">
        <f t="shared" si="260"/>
        <v>0.10198257467744183</v>
      </c>
      <c r="G258">
        <f t="shared" si="261"/>
        <v>0.10198229673445451</v>
      </c>
      <c r="H258" s="4">
        <v>0.10198285262042915</v>
      </c>
      <c r="I258" s="5">
        <f t="shared" si="230"/>
        <v>0.35</v>
      </c>
      <c r="J258" s="5">
        <f t="shared" si="231"/>
        <v>0.15</v>
      </c>
      <c r="K258" s="5">
        <f t="shared" si="232"/>
        <v>0.15</v>
      </c>
      <c r="M258">
        <f t="shared" si="262"/>
        <v>96.149202992343604</v>
      </c>
      <c r="N258">
        <f t="shared" si="263"/>
        <v>8.1632653061224509</v>
      </c>
      <c r="O258">
        <f t="shared" si="264"/>
        <v>44.444444444444443</v>
      </c>
      <c r="P258">
        <f t="shared" si="265"/>
        <v>44.444444444444443</v>
      </c>
      <c r="Q258">
        <f t="shared" si="266"/>
        <v>193.20135718735494</v>
      </c>
      <c r="R258">
        <f t="shared" si="267"/>
        <v>7.1944055188509312E-2</v>
      </c>
      <c r="S258" s="5">
        <f t="shared" si="268"/>
        <v>40.187822919913259</v>
      </c>
      <c r="T258">
        <f t="shared" si="269"/>
        <v>19.999999999999996</v>
      </c>
      <c r="V258">
        <f t="shared" si="270"/>
        <v>0.45608118199724423</v>
      </c>
      <c r="W258">
        <f t="shared" si="271"/>
        <v>54.729741839669309</v>
      </c>
      <c r="X258">
        <f t="shared" si="272"/>
        <v>3448.3247275254334</v>
      </c>
      <c r="Z258">
        <f t="shared" si="243"/>
        <v>116</v>
      </c>
      <c r="AA258">
        <f t="shared" si="244"/>
        <v>6960</v>
      </c>
    </row>
    <row r="259" spans="1:27" x14ac:dyDescent="0.25">
      <c r="A259">
        <f t="shared" si="226"/>
        <v>6960</v>
      </c>
      <c r="B259" s="6">
        <f t="shared" si="227"/>
        <v>8.0555555555555547E-2</v>
      </c>
      <c r="E259" s="5" t="str">
        <f t="shared" si="259"/>
        <v/>
      </c>
      <c r="F259" s="4">
        <f t="shared" si="260"/>
        <v>0.10170694287513435</v>
      </c>
      <c r="G259">
        <f t="shared" si="261"/>
        <v>0.10170665106468199</v>
      </c>
      <c r="H259" s="4">
        <v>0.10170723468558671</v>
      </c>
      <c r="I259" s="5">
        <f t="shared" si="230"/>
        <v>0.35</v>
      </c>
      <c r="J259" s="5">
        <f t="shared" si="231"/>
        <v>0.15</v>
      </c>
      <c r="K259" s="5">
        <f t="shared" si="232"/>
        <v>0.15</v>
      </c>
      <c r="M259">
        <f t="shared" si="262"/>
        <v>96.671021362895615</v>
      </c>
      <c r="N259">
        <f t="shared" si="263"/>
        <v>8.1632653061224509</v>
      </c>
      <c r="O259">
        <f t="shared" si="264"/>
        <v>44.444444444444443</v>
      </c>
      <c r="P259">
        <f t="shared" si="265"/>
        <v>44.444444444444443</v>
      </c>
      <c r="Q259">
        <f t="shared" si="266"/>
        <v>193.72317555790696</v>
      </c>
      <c r="R259">
        <f t="shared" si="267"/>
        <v>7.1847094552487015E-2</v>
      </c>
      <c r="S259" s="5">
        <f t="shared" si="268"/>
        <v>40.078851516564612</v>
      </c>
      <c r="T259">
        <f t="shared" si="269"/>
        <v>19.999999999999996</v>
      </c>
      <c r="V259">
        <f t="shared" si="270"/>
        <v>0.45484858112099263</v>
      </c>
      <c r="W259">
        <f t="shared" si="271"/>
        <v>54.581829734519118</v>
      </c>
      <c r="X259">
        <f t="shared" si="272"/>
        <v>3502.9065572599525</v>
      </c>
      <c r="Z259">
        <f t="shared" si="243"/>
        <v>118</v>
      </c>
      <c r="AA259">
        <f t="shared" si="244"/>
        <v>7080</v>
      </c>
    </row>
    <row r="260" spans="1:27" x14ac:dyDescent="0.25">
      <c r="A260">
        <f t="shared" si="226"/>
        <v>7080</v>
      </c>
      <c r="B260" s="6">
        <f t="shared" si="227"/>
        <v>8.1944444444444445E-2</v>
      </c>
      <c r="E260" s="5" t="str">
        <f t="shared" si="259"/>
        <v/>
      </c>
      <c r="F260" s="4">
        <f t="shared" si="260"/>
        <v>0.10143279559272214</v>
      </c>
      <c r="G260">
        <f t="shared" si="261"/>
        <v>0.10143249037795823</v>
      </c>
      <c r="H260" s="4">
        <v>0.10143310080748606</v>
      </c>
      <c r="I260" s="5">
        <f t="shared" si="230"/>
        <v>0.35</v>
      </c>
      <c r="J260" s="5">
        <f t="shared" si="231"/>
        <v>0.15</v>
      </c>
      <c r="K260" s="5">
        <f t="shared" si="232"/>
        <v>0.15</v>
      </c>
      <c r="M260">
        <f t="shared" si="262"/>
        <v>97.194255147735234</v>
      </c>
      <c r="N260">
        <f t="shared" si="263"/>
        <v>8.1632653061224509</v>
      </c>
      <c r="O260">
        <f t="shared" si="264"/>
        <v>44.444444444444443</v>
      </c>
      <c r="P260">
        <f t="shared" si="265"/>
        <v>44.444444444444443</v>
      </c>
      <c r="Q260">
        <f t="shared" si="266"/>
        <v>194.24640934274655</v>
      </c>
      <c r="R260">
        <f t="shared" si="267"/>
        <v>7.1750263478319878E-2</v>
      </c>
      <c r="S260" s="5">
        <f t="shared" si="268"/>
        <v>39.970759392618852</v>
      </c>
      <c r="T260">
        <f t="shared" si="269"/>
        <v>20.000000000000004</v>
      </c>
      <c r="V260">
        <f t="shared" si="270"/>
        <v>0.4536226171482553</v>
      </c>
      <c r="W260">
        <f t="shared" si="271"/>
        <v>54.434714057790636</v>
      </c>
      <c r="X260">
        <f t="shared" si="272"/>
        <v>3557.3412713177431</v>
      </c>
      <c r="Z260">
        <f t="shared" si="243"/>
        <v>120</v>
      </c>
      <c r="AA260">
        <f t="shared" si="244"/>
        <v>7200</v>
      </c>
    </row>
    <row r="261" spans="1:27" x14ac:dyDescent="0.25">
      <c r="A261">
        <f t="shared" si="226"/>
        <v>7200</v>
      </c>
      <c r="B261" s="6">
        <f t="shared" si="227"/>
        <v>8.3333333333333329E-2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workbookViewId="0">
      <selection activeCell="Y6" sqref="Y6"/>
    </sheetView>
  </sheetViews>
  <sheetFormatPr defaultRowHeight="15" x14ac:dyDescent="0.25"/>
  <cols>
    <col min="11" max="11" width="5.140625" customWidth="1"/>
    <col min="18" max="18" width="6.42578125" customWidth="1"/>
    <col min="20" max="20" width="4.5703125" customWidth="1"/>
    <col min="22" max="22" width="16.85546875" style="3" customWidth="1"/>
    <col min="24" max="24" width="9.42578125" customWidth="1"/>
  </cols>
  <sheetData>
    <row r="1" spans="1:25" x14ac:dyDescent="0.25">
      <c r="A1" t="s">
        <v>61</v>
      </c>
      <c r="C1" s="4"/>
      <c r="F1">
        <v>2500</v>
      </c>
      <c r="X1" t="s">
        <v>63</v>
      </c>
    </row>
    <row r="2" spans="1:25" x14ac:dyDescent="0.25">
      <c r="C2" s="5"/>
      <c r="D2" s="5"/>
      <c r="F2">
        <v>302</v>
      </c>
    </row>
    <row r="3" spans="1:25" x14ac:dyDescent="0.25">
      <c r="C3" s="5"/>
      <c r="D3" s="5"/>
      <c r="E3" t="s">
        <v>58</v>
      </c>
      <c r="F3">
        <v>1.7</v>
      </c>
      <c r="G3" s="5" t="s">
        <v>34</v>
      </c>
      <c r="H3" s="5" t="s">
        <v>56</v>
      </c>
      <c r="I3" s="5" t="s">
        <v>54</v>
      </c>
      <c r="J3" s="5" t="s">
        <v>35</v>
      </c>
      <c r="L3" t="s">
        <v>36</v>
      </c>
      <c r="M3" t="s">
        <v>55</v>
      </c>
      <c r="N3" t="s">
        <v>53</v>
      </c>
      <c r="O3" t="s">
        <v>60</v>
      </c>
      <c r="P3" t="s">
        <v>37</v>
      </c>
      <c r="Q3" t="s">
        <v>38</v>
      </c>
      <c r="R3" t="s">
        <v>39</v>
      </c>
      <c r="S3" t="s">
        <v>40</v>
      </c>
      <c r="U3" t="s">
        <v>3</v>
      </c>
      <c r="V3" s="3" t="s">
        <v>11</v>
      </c>
      <c r="X3" s="4">
        <v>0.2</v>
      </c>
    </row>
    <row r="4" spans="1:25" x14ac:dyDescent="0.25">
      <c r="C4" s="5"/>
      <c r="D4" s="5"/>
      <c r="E4" s="5"/>
      <c r="F4" s="4">
        <v>0.01</v>
      </c>
      <c r="G4" s="5"/>
      <c r="H4" s="5"/>
      <c r="I4" s="5"/>
      <c r="J4" s="5"/>
      <c r="R4" s="4">
        <v>20</v>
      </c>
      <c r="X4" t="s">
        <v>15</v>
      </c>
      <c r="Y4" t="s">
        <v>64</v>
      </c>
    </row>
    <row r="5" spans="1:25" x14ac:dyDescent="0.25">
      <c r="A5">
        <v>0</v>
      </c>
      <c r="B5">
        <v>60</v>
      </c>
      <c r="C5" s="6">
        <f>A5/24/60/60</f>
        <v>0</v>
      </c>
      <c r="D5" s="5" t="str">
        <f>IF(ABS(F5-G5)/G5&gt;0.001,"Re-Calc","")</f>
        <v/>
      </c>
      <c r="E5" s="4">
        <f>(F5+G5)/2</f>
        <v>0.12080595702984137</v>
      </c>
      <c r="F5">
        <f>(F$2/F$1)/(EXP((F$4*W5)/(F$2/F$3)))</f>
        <v>0.1208</v>
      </c>
      <c r="G5" s="4">
        <v>0.12081191405968275</v>
      </c>
      <c r="H5" s="4">
        <v>0.35</v>
      </c>
      <c r="I5" s="4">
        <v>0.15</v>
      </c>
      <c r="J5" s="4">
        <v>0.15</v>
      </c>
      <c r="L5">
        <f>IF(L$4="x",0,1/G5^2)</f>
        <v>68.514180883915657</v>
      </c>
      <c r="M5">
        <f t="shared" ref="M5:O5" si="0">IF(M$4="x",0,1/H5^2)</f>
        <v>8.1632653061224509</v>
      </c>
      <c r="N5">
        <f t="shared" si="0"/>
        <v>44.444444444444443</v>
      </c>
      <c r="O5">
        <f t="shared" si="0"/>
        <v>44.444444444444443</v>
      </c>
      <c r="P5">
        <f>L5+O5+N5+M5</f>
        <v>165.56633507892698</v>
      </c>
      <c r="Q5">
        <f>1/SQRT(P5)</f>
        <v>7.7716633951578337E-2</v>
      </c>
      <c r="R5" s="5">
        <f>R4</f>
        <v>20</v>
      </c>
      <c r="S5">
        <f>L5*U5^2</f>
        <v>8.2763420294656331</v>
      </c>
      <c r="U5">
        <f>Q5*SQRT(R5)</f>
        <v>0.34755935299639457</v>
      </c>
      <c r="V5" s="3">
        <f>U5*B5</f>
        <v>20.853561179783675</v>
      </c>
      <c r="W5">
        <v>0</v>
      </c>
      <c r="X5">
        <v>0</v>
      </c>
      <c r="Y5">
        <f>A5</f>
        <v>0</v>
      </c>
    </row>
    <row r="6" spans="1:25" x14ac:dyDescent="0.25">
      <c r="A6">
        <f>A5+B5</f>
        <v>60</v>
      </c>
      <c r="B6">
        <f>B5</f>
        <v>60</v>
      </c>
      <c r="C6" s="6">
        <f>A6/24/60/60</f>
        <v>6.9444444444444436E-4</v>
      </c>
      <c r="D6" s="5" t="str">
        <f t="shared" ref="D6:D59" si="1">IF(ABS(F6-G6)/G6&gt;0.001,"Re-Calc","")</f>
        <v/>
      </c>
      <c r="E6" s="4">
        <f t="shared" ref="E6:E59" si="2">(F6+G6)/2</f>
        <v>0.12066420390837693</v>
      </c>
      <c r="F6">
        <f t="shared" ref="F6:F59" si="3">(F$2/F$1)/(EXP((F$4*W6)/(F$2/F$3)))</f>
        <v>0.12065827898169983</v>
      </c>
      <c r="G6" s="4">
        <v>0.12067012883505401</v>
      </c>
      <c r="H6" s="5">
        <f>H5</f>
        <v>0.35</v>
      </c>
      <c r="I6" s="5">
        <f>I5</f>
        <v>0.15</v>
      </c>
      <c r="J6" s="5">
        <f>J5</f>
        <v>0.15</v>
      </c>
      <c r="L6">
        <f t="shared" ref="L6:L59" si="4">IF(L$4="x",0,1/G6^2)</f>
        <v>68.675281326643017</v>
      </c>
      <c r="M6">
        <f t="shared" ref="M6:M59" si="5">IF(M$4="x",0,1/H6^2)</f>
        <v>8.1632653061224509</v>
      </c>
      <c r="N6">
        <f t="shared" ref="N6:N59" si="6">IF(N$4="x",0,1/I6^2)</f>
        <v>44.444444444444443</v>
      </c>
      <c r="O6">
        <f t="shared" ref="O6:O59" si="7">IF(O$4="x",0,1/J6^2)</f>
        <v>44.444444444444443</v>
      </c>
      <c r="P6">
        <f t="shared" ref="P6:P59" si="8">L6+O6+N6+M6</f>
        <v>165.72743552165434</v>
      </c>
      <c r="Q6">
        <f t="shared" ref="Q6:Q59" si="9">1/SQRT(P6)</f>
        <v>7.7678851347163513E-2</v>
      </c>
      <c r="R6" s="5">
        <f t="shared" ref="R6:R59" si="10">R5</f>
        <v>20</v>
      </c>
      <c r="S6">
        <f t="shared" ref="S6:S59" si="11">L6*U6^2</f>
        <v>8.2877383711968129</v>
      </c>
      <c r="U6">
        <f t="shared" ref="U6:U59" si="12">Q6*SQRT(R6)</f>
        <v>0.34739038405271749</v>
      </c>
      <c r="V6" s="3">
        <f>U5*B5</f>
        <v>20.853561179783675</v>
      </c>
      <c r="W6">
        <f>W5+V6</f>
        <v>20.853561179783675</v>
      </c>
      <c r="X6">
        <f>IF(U6&lt;X$3,X5,W6)</f>
        <v>20.853561179783675</v>
      </c>
      <c r="Y6">
        <f t="shared" ref="Y6:Y37" si="13">IF(U6&lt;X$3,Y5,A6/60)</f>
        <v>1</v>
      </c>
    </row>
    <row r="7" spans="1:25" x14ac:dyDescent="0.25">
      <c r="A7">
        <f t="shared" ref="A7:A59" si="14">A6+B6</f>
        <v>120</v>
      </c>
      <c r="B7">
        <f t="shared" ref="B7:B59" si="15">B6</f>
        <v>60</v>
      </c>
      <c r="C7" s="6">
        <f t="shared" ref="C7:C59" si="16">A7/24/60/60</f>
        <v>1.3888888888888887E-3</v>
      </c>
      <c r="D7" s="5" t="str">
        <f t="shared" si="1"/>
        <v/>
      </c>
      <c r="E7" s="4">
        <f t="shared" si="2"/>
        <v>0.12052268613827657</v>
      </c>
      <c r="F7">
        <f t="shared" si="3"/>
        <v>0.12051679300637567</v>
      </c>
      <c r="G7" s="4">
        <v>0.12052857927017746</v>
      </c>
      <c r="H7" s="5">
        <f t="shared" ref="H7:H59" si="17">H6</f>
        <v>0.35</v>
      </c>
      <c r="I7" s="5">
        <f t="shared" ref="I7:I59" si="18">I6</f>
        <v>0.15</v>
      </c>
      <c r="J7" s="5">
        <f t="shared" ref="J7:J59" si="19">J6</f>
        <v>0.15</v>
      </c>
      <c r="L7">
        <f t="shared" si="4"/>
        <v>68.836681459727615</v>
      </c>
      <c r="M7">
        <f t="shared" si="5"/>
        <v>8.1632653061224509</v>
      </c>
      <c r="N7">
        <f t="shared" si="6"/>
        <v>44.444444444444443</v>
      </c>
      <c r="O7">
        <f t="shared" si="7"/>
        <v>44.444444444444443</v>
      </c>
      <c r="P7">
        <f t="shared" si="8"/>
        <v>165.88883565473893</v>
      </c>
      <c r="Q7">
        <f t="shared" si="9"/>
        <v>7.7641053662003454E-2</v>
      </c>
      <c r="R7" s="5">
        <f t="shared" si="10"/>
        <v>20</v>
      </c>
      <c r="S7">
        <f t="shared" si="11"/>
        <v>8.299133716628889</v>
      </c>
      <c r="U7">
        <f t="shared" si="12"/>
        <v>0.34722134766589741</v>
      </c>
      <c r="V7" s="3">
        <f t="shared" ref="V7:V59" si="20">U6*B6</f>
        <v>20.84342304316305</v>
      </c>
      <c r="W7">
        <f t="shared" ref="W7:W59" si="21">W6+V7</f>
        <v>41.696984222946725</v>
      </c>
      <c r="X7">
        <f t="shared" ref="X7:X59" si="22">IF(U7&lt;X$3,X6,W7)</f>
        <v>41.696984222946725</v>
      </c>
      <c r="Y7">
        <f t="shared" si="13"/>
        <v>2</v>
      </c>
    </row>
    <row r="8" spans="1:25" x14ac:dyDescent="0.25">
      <c r="A8">
        <f t="shared" si="14"/>
        <v>180</v>
      </c>
      <c r="B8">
        <f t="shared" si="15"/>
        <v>60</v>
      </c>
      <c r="C8" s="6">
        <f t="shared" si="16"/>
        <v>2.0833333333333333E-3</v>
      </c>
      <c r="D8" s="5" t="str">
        <f t="shared" si="1"/>
        <v/>
      </c>
      <c r="E8" s="4">
        <f t="shared" si="2"/>
        <v>0.12038140327876182</v>
      </c>
      <c r="F8">
        <f t="shared" si="3"/>
        <v>0.12037554166443763</v>
      </c>
      <c r="G8" s="4">
        <v>0.12038726489308602</v>
      </c>
      <c r="H8" s="5">
        <f t="shared" si="17"/>
        <v>0.35</v>
      </c>
      <c r="I8" s="5">
        <f t="shared" si="18"/>
        <v>0.15</v>
      </c>
      <c r="J8" s="5">
        <f t="shared" si="19"/>
        <v>0.15</v>
      </c>
      <c r="L8">
        <f t="shared" si="4"/>
        <v>68.998381653844447</v>
      </c>
      <c r="M8">
        <f t="shared" si="5"/>
        <v>8.1632653061224509</v>
      </c>
      <c r="N8">
        <f t="shared" si="6"/>
        <v>44.444444444444443</v>
      </c>
      <c r="O8">
        <f t="shared" si="7"/>
        <v>44.444444444444443</v>
      </c>
      <c r="P8">
        <f t="shared" si="8"/>
        <v>166.05053584885579</v>
      </c>
      <c r="Q8">
        <f t="shared" si="9"/>
        <v>7.7603240982604932E-2</v>
      </c>
      <c r="R8" s="5">
        <f t="shared" si="10"/>
        <v>20</v>
      </c>
      <c r="S8">
        <f t="shared" si="11"/>
        <v>8.3105280330620381</v>
      </c>
      <c r="U8">
        <f t="shared" si="12"/>
        <v>0.3470522442228044</v>
      </c>
      <c r="V8" s="3">
        <f t="shared" si="20"/>
        <v>20.833280859953845</v>
      </c>
      <c r="W8">
        <f t="shared" si="21"/>
        <v>62.53026508290057</v>
      </c>
      <c r="X8">
        <f t="shared" si="22"/>
        <v>62.53026508290057</v>
      </c>
      <c r="Y8">
        <f t="shared" si="13"/>
        <v>3</v>
      </c>
    </row>
    <row r="9" spans="1:25" x14ac:dyDescent="0.25">
      <c r="A9">
        <f t="shared" si="14"/>
        <v>240</v>
      </c>
      <c r="B9">
        <f t="shared" si="15"/>
        <v>60</v>
      </c>
      <c r="C9" s="6">
        <f t="shared" si="16"/>
        <v>2.7777777777777775E-3</v>
      </c>
      <c r="D9" s="5" t="str">
        <f t="shared" si="1"/>
        <v/>
      </c>
      <c r="E9" s="4">
        <f t="shared" si="2"/>
        <v>0.12024035489315552</v>
      </c>
      <c r="F9">
        <f t="shared" si="3"/>
        <v>0.12023452454692396</v>
      </c>
      <c r="G9" s="4">
        <v>0.12024618523938706</v>
      </c>
      <c r="H9" s="5">
        <f t="shared" si="17"/>
        <v>0.35</v>
      </c>
      <c r="I9" s="5">
        <f t="shared" si="18"/>
        <v>0.15</v>
      </c>
      <c r="J9" s="5">
        <f t="shared" si="19"/>
        <v>0.15</v>
      </c>
      <c r="L9">
        <f t="shared" si="4"/>
        <v>69.160382272292821</v>
      </c>
      <c r="M9">
        <f t="shared" si="5"/>
        <v>8.1632653061224509</v>
      </c>
      <c r="N9">
        <f t="shared" si="6"/>
        <v>44.444444444444443</v>
      </c>
      <c r="O9">
        <f t="shared" si="7"/>
        <v>44.444444444444443</v>
      </c>
      <c r="P9">
        <f t="shared" si="8"/>
        <v>166.21253646730415</v>
      </c>
      <c r="Q9">
        <f t="shared" si="9"/>
        <v>7.7565413397234051E-2</v>
      </c>
      <c r="R9" s="5">
        <f t="shared" si="10"/>
        <v>20</v>
      </c>
      <c r="S9">
        <f t="shared" si="11"/>
        <v>8.3219212873148649</v>
      </c>
      <c r="U9">
        <f t="shared" si="12"/>
        <v>0.34688307411817648</v>
      </c>
      <c r="V9" s="3">
        <f t="shared" si="20"/>
        <v>20.823134653368264</v>
      </c>
      <c r="W9">
        <f t="shared" si="21"/>
        <v>83.353399736268841</v>
      </c>
      <c r="X9">
        <f t="shared" si="22"/>
        <v>83.353399736268841</v>
      </c>
      <c r="Y9">
        <f t="shared" si="13"/>
        <v>4</v>
      </c>
    </row>
    <row r="10" spans="1:25" x14ac:dyDescent="0.25">
      <c r="A10">
        <f t="shared" si="14"/>
        <v>300</v>
      </c>
      <c r="B10">
        <f t="shared" si="15"/>
        <v>60</v>
      </c>
      <c r="C10" s="6">
        <f t="shared" si="16"/>
        <v>3.4722222222222225E-3</v>
      </c>
      <c r="D10" s="5" t="str">
        <f t="shared" si="1"/>
        <v/>
      </c>
      <c r="E10" s="4">
        <f t="shared" si="2"/>
        <v>0.12009954054864724</v>
      </c>
      <c r="F10">
        <f t="shared" si="3"/>
        <v>0.12009374124549728</v>
      </c>
      <c r="G10" s="4">
        <v>0.12010533985179719</v>
      </c>
      <c r="H10" s="5">
        <f t="shared" si="17"/>
        <v>0.35</v>
      </c>
      <c r="I10" s="5">
        <f t="shared" si="18"/>
        <v>0.15</v>
      </c>
      <c r="J10" s="5">
        <f t="shared" si="19"/>
        <v>0.15</v>
      </c>
      <c r="L10">
        <f t="shared" si="4"/>
        <v>69.32268367139811</v>
      </c>
      <c r="M10">
        <f t="shared" si="5"/>
        <v>8.1632653061224509</v>
      </c>
      <c r="N10">
        <f t="shared" si="6"/>
        <v>44.444444444444443</v>
      </c>
      <c r="O10">
        <f t="shared" si="7"/>
        <v>44.444444444444443</v>
      </c>
      <c r="P10">
        <f t="shared" si="8"/>
        <v>166.37483786640942</v>
      </c>
      <c r="Q10">
        <f t="shared" si="9"/>
        <v>7.7527570995808801E-2</v>
      </c>
      <c r="R10" s="5">
        <f t="shared" si="10"/>
        <v>20</v>
      </c>
      <c r="S10">
        <f t="shared" si="11"/>
        <v>8.3333134457580318</v>
      </c>
      <c r="U10">
        <f t="shared" si="12"/>
        <v>0.34671383775413911</v>
      </c>
      <c r="V10" s="3">
        <f t="shared" si="20"/>
        <v>20.812984447090589</v>
      </c>
      <c r="W10">
        <f t="shared" si="21"/>
        <v>104.16638418335943</v>
      </c>
      <c r="X10">
        <f t="shared" si="22"/>
        <v>104.16638418335943</v>
      </c>
      <c r="Y10">
        <f t="shared" si="13"/>
        <v>5</v>
      </c>
    </row>
    <row r="11" spans="1:25" x14ac:dyDescent="0.25">
      <c r="A11">
        <f t="shared" si="14"/>
        <v>360</v>
      </c>
      <c r="B11">
        <f t="shared" si="15"/>
        <v>60</v>
      </c>
      <c r="C11" s="6">
        <f t="shared" si="16"/>
        <v>4.1666666666666666E-3</v>
      </c>
      <c r="D11" s="5" t="str">
        <f t="shared" si="1"/>
        <v/>
      </c>
      <c r="E11" s="4">
        <f t="shared" si="2"/>
        <v>0.11995895981606911</v>
      </c>
      <c r="F11">
        <f t="shared" si="3"/>
        <v>0.11995319135244097</v>
      </c>
      <c r="G11" s="4">
        <v>0.11996472827969726</v>
      </c>
      <c r="H11" s="5">
        <f t="shared" si="17"/>
        <v>0.35</v>
      </c>
      <c r="I11" s="5">
        <f t="shared" si="18"/>
        <v>0.15</v>
      </c>
      <c r="J11" s="5">
        <f t="shared" si="19"/>
        <v>0.15</v>
      </c>
      <c r="L11">
        <f t="shared" si="4"/>
        <v>69.485286200900205</v>
      </c>
      <c r="M11">
        <f t="shared" si="5"/>
        <v>8.1632653061224509</v>
      </c>
      <c r="N11">
        <f t="shared" si="6"/>
        <v>44.444444444444443</v>
      </c>
      <c r="O11">
        <f t="shared" si="7"/>
        <v>44.444444444444443</v>
      </c>
      <c r="P11">
        <f t="shared" si="8"/>
        <v>166.53744039591155</v>
      </c>
      <c r="Q11">
        <f t="shared" si="9"/>
        <v>7.7489713869795668E-2</v>
      </c>
      <c r="R11" s="5">
        <f t="shared" si="10"/>
        <v>20</v>
      </c>
      <c r="S11">
        <f t="shared" si="11"/>
        <v>8.3447044743466634</v>
      </c>
      <c r="U11">
        <f t="shared" si="12"/>
        <v>0.34654453553974279</v>
      </c>
      <c r="V11" s="3">
        <f t="shared" si="20"/>
        <v>20.802830265248346</v>
      </c>
      <c r="W11">
        <f t="shared" si="21"/>
        <v>124.96921444860777</v>
      </c>
      <c r="X11">
        <f t="shared" si="22"/>
        <v>124.96921444860777</v>
      </c>
      <c r="Y11">
        <f t="shared" si="13"/>
        <v>6</v>
      </c>
    </row>
    <row r="12" spans="1:25" x14ac:dyDescent="0.25">
      <c r="A12">
        <f t="shared" si="14"/>
        <v>420</v>
      </c>
      <c r="B12">
        <f t="shared" si="15"/>
        <v>60</v>
      </c>
      <c r="C12" s="6">
        <f t="shared" si="16"/>
        <v>4.8611111111111112E-3</v>
      </c>
      <c r="D12" s="5" t="str">
        <f t="shared" si="1"/>
        <v/>
      </c>
      <c r="E12" s="4">
        <f t="shared" si="2"/>
        <v>0.11981861226966151</v>
      </c>
      <c r="F12">
        <f t="shared" si="3"/>
        <v>0.11981287446065576</v>
      </c>
      <c r="G12" s="4">
        <v>0.11982435007866726</v>
      </c>
      <c r="H12" s="5">
        <f t="shared" si="17"/>
        <v>0.35</v>
      </c>
      <c r="I12" s="5">
        <f t="shared" si="18"/>
        <v>0.15</v>
      </c>
      <c r="J12" s="5">
        <f t="shared" si="19"/>
        <v>0.15</v>
      </c>
      <c r="L12">
        <f t="shared" si="4"/>
        <v>69.648190204374856</v>
      </c>
      <c r="M12">
        <f t="shared" si="5"/>
        <v>8.1632653061224509</v>
      </c>
      <c r="N12">
        <f t="shared" si="6"/>
        <v>44.444444444444443</v>
      </c>
      <c r="O12">
        <f t="shared" si="7"/>
        <v>44.444444444444443</v>
      </c>
      <c r="P12">
        <f t="shared" si="8"/>
        <v>166.70034439938618</v>
      </c>
      <c r="Q12">
        <f t="shared" si="9"/>
        <v>7.7451842112099406E-2</v>
      </c>
      <c r="R12" s="5">
        <f t="shared" si="10"/>
        <v>20</v>
      </c>
      <c r="S12">
        <f t="shared" si="11"/>
        <v>8.3560943386546853</v>
      </c>
      <c r="U12">
        <f t="shared" si="12"/>
        <v>0.34637516789047035</v>
      </c>
      <c r="V12" s="3">
        <f t="shared" si="20"/>
        <v>20.792672132384567</v>
      </c>
      <c r="W12">
        <f t="shared" si="21"/>
        <v>145.76188658099232</v>
      </c>
      <c r="X12">
        <f t="shared" si="22"/>
        <v>145.76188658099232</v>
      </c>
      <c r="Y12">
        <f t="shared" si="13"/>
        <v>7</v>
      </c>
    </row>
    <row r="13" spans="1:25" x14ac:dyDescent="0.25">
      <c r="A13">
        <f t="shared" si="14"/>
        <v>480</v>
      </c>
      <c r="B13">
        <f t="shared" si="15"/>
        <v>60</v>
      </c>
      <c r="C13" s="6">
        <f t="shared" si="16"/>
        <v>5.5555555555555549E-3</v>
      </c>
      <c r="D13" s="5" t="str">
        <f t="shared" si="1"/>
        <v/>
      </c>
      <c r="E13" s="4">
        <f t="shared" si="2"/>
        <v>0.11967849748682224</v>
      </c>
      <c r="F13">
        <f t="shared" si="3"/>
        <v>0.11967279016365662</v>
      </c>
      <c r="G13" s="4">
        <v>0.11968420480998787</v>
      </c>
      <c r="H13" s="5">
        <f t="shared" si="17"/>
        <v>0.35</v>
      </c>
      <c r="I13" s="5">
        <f t="shared" si="18"/>
        <v>0.15</v>
      </c>
      <c r="J13" s="5">
        <f t="shared" si="19"/>
        <v>0.15</v>
      </c>
      <c r="L13">
        <f t="shared" si="4"/>
        <v>69.811396019704503</v>
      </c>
      <c r="M13">
        <f t="shared" si="5"/>
        <v>8.1632653061224509</v>
      </c>
      <c r="N13">
        <f t="shared" si="6"/>
        <v>44.444444444444443</v>
      </c>
      <c r="O13">
        <f t="shared" si="7"/>
        <v>44.444444444444443</v>
      </c>
      <c r="P13">
        <f t="shared" si="8"/>
        <v>166.86355021471584</v>
      </c>
      <c r="Q13">
        <f t="shared" si="9"/>
        <v>7.7413955816942076E-2</v>
      </c>
      <c r="R13" s="5">
        <f t="shared" si="10"/>
        <v>20</v>
      </c>
      <c r="S13">
        <f t="shared" si="11"/>
        <v>8.3674830039122305</v>
      </c>
      <c r="U13">
        <f t="shared" si="12"/>
        <v>0.34620573522769549</v>
      </c>
      <c r="V13" s="3">
        <f t="shared" si="20"/>
        <v>20.78251007342822</v>
      </c>
      <c r="W13">
        <f t="shared" si="21"/>
        <v>166.54439665442055</v>
      </c>
      <c r="X13">
        <f t="shared" si="22"/>
        <v>166.54439665442055</v>
      </c>
      <c r="Y13">
        <f t="shared" si="13"/>
        <v>8</v>
      </c>
    </row>
    <row r="14" spans="1:25" x14ac:dyDescent="0.25">
      <c r="A14">
        <f t="shared" si="14"/>
        <v>540</v>
      </c>
      <c r="B14">
        <f t="shared" si="15"/>
        <v>60</v>
      </c>
      <c r="C14" s="6">
        <f t="shared" si="16"/>
        <v>6.2500000000000003E-3</v>
      </c>
      <c r="D14" s="5" t="str">
        <f t="shared" si="1"/>
        <v/>
      </c>
      <c r="E14" s="4">
        <f t="shared" si="2"/>
        <v>0.11953861504784266</v>
      </c>
      <c r="F14">
        <f t="shared" si="3"/>
        <v>0.11953293805556975</v>
      </c>
      <c r="G14" s="4">
        <v>0.11954429204011559</v>
      </c>
      <c r="H14" s="5">
        <f t="shared" si="17"/>
        <v>0.35</v>
      </c>
      <c r="I14" s="5">
        <f t="shared" si="18"/>
        <v>0.15</v>
      </c>
      <c r="J14" s="5">
        <f t="shared" si="19"/>
        <v>0.15</v>
      </c>
      <c r="L14">
        <f t="shared" si="4"/>
        <v>69.974903979590991</v>
      </c>
      <c r="M14">
        <f t="shared" si="5"/>
        <v>8.1632653061224509</v>
      </c>
      <c r="N14">
        <f t="shared" si="6"/>
        <v>44.444444444444443</v>
      </c>
      <c r="O14">
        <f t="shared" si="7"/>
        <v>44.444444444444443</v>
      </c>
      <c r="P14">
        <f t="shared" si="8"/>
        <v>167.02705817460233</v>
      </c>
      <c r="Q14">
        <f t="shared" si="9"/>
        <v>7.7376055079733594E-2</v>
      </c>
      <c r="R14" s="5">
        <f t="shared" si="10"/>
        <v>20</v>
      </c>
      <c r="S14">
        <f t="shared" si="11"/>
        <v>8.3788704350456182</v>
      </c>
      <c r="U14">
        <f t="shared" si="12"/>
        <v>0.34603623797810446</v>
      </c>
      <c r="V14" s="3">
        <f t="shared" si="20"/>
        <v>20.772344113661731</v>
      </c>
      <c r="W14">
        <f t="shared" si="21"/>
        <v>187.3167407680823</v>
      </c>
      <c r="X14">
        <f t="shared" si="22"/>
        <v>187.3167407680823</v>
      </c>
      <c r="Y14">
        <f t="shared" si="13"/>
        <v>9</v>
      </c>
    </row>
    <row r="15" spans="1:25" x14ac:dyDescent="0.25">
      <c r="A15">
        <f t="shared" si="14"/>
        <v>600</v>
      </c>
      <c r="B15">
        <f t="shared" si="15"/>
        <v>60</v>
      </c>
      <c r="C15" s="6">
        <f t="shared" si="16"/>
        <v>6.9444444444444449E-3</v>
      </c>
      <c r="D15" s="5" t="str">
        <f t="shared" si="1"/>
        <v/>
      </c>
      <c r="E15" s="4">
        <f t="shared" si="2"/>
        <v>0.11939896453563989</v>
      </c>
      <c r="F15">
        <f t="shared" si="3"/>
        <v>0.11939331773113006</v>
      </c>
      <c r="G15" s="4">
        <v>0.11940461134014971</v>
      </c>
      <c r="H15" s="5">
        <f t="shared" si="17"/>
        <v>0.35</v>
      </c>
      <c r="I15" s="5">
        <f t="shared" si="18"/>
        <v>0.15</v>
      </c>
      <c r="J15" s="5">
        <f t="shared" si="19"/>
        <v>0.15</v>
      </c>
      <c r="L15">
        <f t="shared" si="4"/>
        <v>70.138714412090181</v>
      </c>
      <c r="M15">
        <f t="shared" si="5"/>
        <v>8.1632653061224509</v>
      </c>
      <c r="N15">
        <f t="shared" si="6"/>
        <v>44.444444444444443</v>
      </c>
      <c r="O15">
        <f t="shared" si="7"/>
        <v>44.444444444444443</v>
      </c>
      <c r="P15">
        <f t="shared" si="8"/>
        <v>167.19086860710152</v>
      </c>
      <c r="Q15">
        <f t="shared" si="9"/>
        <v>7.7338139996938074E-2</v>
      </c>
      <c r="R15" s="5">
        <f t="shared" si="10"/>
        <v>20</v>
      </c>
      <c r="S15">
        <f t="shared" si="11"/>
        <v>8.3902565967183467</v>
      </c>
      <c r="U15">
        <f t="shared" si="12"/>
        <v>0.34586667657309783</v>
      </c>
      <c r="V15" s="3">
        <f t="shared" si="20"/>
        <v>20.762174278686267</v>
      </c>
      <c r="W15">
        <f t="shared" si="21"/>
        <v>208.07891504676857</v>
      </c>
      <c r="X15">
        <f t="shared" si="22"/>
        <v>208.07891504676857</v>
      </c>
      <c r="Y15">
        <f t="shared" si="13"/>
        <v>10</v>
      </c>
    </row>
    <row r="16" spans="1:25" x14ac:dyDescent="0.25">
      <c r="A16">
        <f t="shared" si="14"/>
        <v>660</v>
      </c>
      <c r="B16">
        <f t="shared" si="15"/>
        <v>60</v>
      </c>
      <c r="C16" s="6">
        <f t="shared" si="16"/>
        <v>7.6388888888888886E-3</v>
      </c>
      <c r="D16" s="5" t="str">
        <f t="shared" si="1"/>
        <v/>
      </c>
      <c r="E16" s="4">
        <f t="shared" si="2"/>
        <v>0.11925954553549556</v>
      </c>
      <c r="F16">
        <f t="shared" si="3"/>
        <v>0.11925392878567852</v>
      </c>
      <c r="G16" s="4">
        <v>0.1192651622853126</v>
      </c>
      <c r="H16" s="5">
        <f t="shared" si="17"/>
        <v>0.35</v>
      </c>
      <c r="I16" s="5">
        <f t="shared" si="18"/>
        <v>0.15</v>
      </c>
      <c r="J16" s="5">
        <f t="shared" si="19"/>
        <v>0.15</v>
      </c>
      <c r="L16">
        <f t="shared" si="4"/>
        <v>70.302827641142926</v>
      </c>
      <c r="M16">
        <f t="shared" si="5"/>
        <v>8.1632653061224509</v>
      </c>
      <c r="N16">
        <f t="shared" si="6"/>
        <v>44.444444444444443</v>
      </c>
      <c r="O16">
        <f t="shared" si="7"/>
        <v>44.444444444444443</v>
      </c>
      <c r="P16">
        <f t="shared" si="8"/>
        <v>167.35498183615425</v>
      </c>
      <c r="Q16">
        <f t="shared" si="9"/>
        <v>7.7300210665942296E-2</v>
      </c>
      <c r="R16" s="5">
        <f t="shared" si="10"/>
        <v>20</v>
      </c>
      <c r="S16">
        <f t="shared" si="11"/>
        <v>8.4016414533714467</v>
      </c>
      <c r="U16">
        <f t="shared" si="12"/>
        <v>0.34569705144820256</v>
      </c>
      <c r="V16" s="3">
        <f t="shared" si="20"/>
        <v>20.752000594385869</v>
      </c>
      <c r="W16">
        <f t="shared" si="21"/>
        <v>228.83091564115443</v>
      </c>
      <c r="X16">
        <f t="shared" si="22"/>
        <v>228.83091564115443</v>
      </c>
      <c r="Y16">
        <f t="shared" si="13"/>
        <v>11</v>
      </c>
    </row>
    <row r="17" spans="1:25" x14ac:dyDescent="0.25">
      <c r="A17">
        <f t="shared" si="14"/>
        <v>720</v>
      </c>
      <c r="B17">
        <f t="shared" si="15"/>
        <v>60</v>
      </c>
      <c r="C17" s="6">
        <f t="shared" si="16"/>
        <v>8.3333333333333332E-3</v>
      </c>
      <c r="D17" s="5" t="str">
        <f t="shared" si="1"/>
        <v/>
      </c>
      <c r="E17" s="4">
        <f t="shared" si="2"/>
        <v>0.11912035763481053</v>
      </c>
      <c r="F17">
        <f t="shared" si="3"/>
        <v>0.11911477081516011</v>
      </c>
      <c r="G17" s="4">
        <v>0.11912594445446095</v>
      </c>
      <c r="H17" s="5">
        <f t="shared" si="17"/>
        <v>0.35</v>
      </c>
      <c r="I17" s="5">
        <f t="shared" si="18"/>
        <v>0.15</v>
      </c>
      <c r="J17" s="5">
        <f t="shared" si="19"/>
        <v>0.15</v>
      </c>
      <c r="L17">
        <f t="shared" si="4"/>
        <v>70.467243987081872</v>
      </c>
      <c r="M17">
        <f t="shared" si="5"/>
        <v>8.1632653061224509</v>
      </c>
      <c r="N17">
        <f t="shared" si="6"/>
        <v>44.444444444444443</v>
      </c>
      <c r="O17">
        <f t="shared" si="7"/>
        <v>44.444444444444443</v>
      </c>
      <c r="P17">
        <f t="shared" si="8"/>
        <v>167.5193981820932</v>
      </c>
      <c r="Q17">
        <f t="shared" si="9"/>
        <v>7.7262267184930664E-2</v>
      </c>
      <c r="R17" s="5">
        <f t="shared" si="10"/>
        <v>20</v>
      </c>
      <c r="S17">
        <f t="shared" si="11"/>
        <v>8.4130249692616665</v>
      </c>
      <c r="U17">
        <f t="shared" si="12"/>
        <v>0.34552736304251258</v>
      </c>
      <c r="V17" s="3">
        <f t="shared" si="20"/>
        <v>20.741823086892154</v>
      </c>
      <c r="W17">
        <f t="shared" si="21"/>
        <v>249.5727387280466</v>
      </c>
      <c r="X17">
        <f t="shared" si="22"/>
        <v>249.5727387280466</v>
      </c>
      <c r="Y17">
        <f t="shared" si="13"/>
        <v>12</v>
      </c>
    </row>
    <row r="18" spans="1:25" x14ac:dyDescent="0.25">
      <c r="A18">
        <f t="shared" si="14"/>
        <v>780</v>
      </c>
      <c r="B18">
        <f t="shared" si="15"/>
        <v>60</v>
      </c>
      <c r="C18" s="6">
        <f t="shared" si="16"/>
        <v>9.0277777777777769E-3</v>
      </c>
      <c r="D18" s="5" t="str">
        <f t="shared" si="1"/>
        <v/>
      </c>
      <c r="E18" s="4">
        <f t="shared" si="2"/>
        <v>0.11898140042288122</v>
      </c>
      <c r="F18">
        <f t="shared" si="3"/>
        <v>0.11897584341612195</v>
      </c>
      <c r="G18" s="4">
        <v>0.11898695742964049</v>
      </c>
      <c r="H18" s="5">
        <f t="shared" si="17"/>
        <v>0.35</v>
      </c>
      <c r="I18" s="5">
        <f t="shared" si="18"/>
        <v>0.15</v>
      </c>
      <c r="J18" s="5">
        <f t="shared" si="19"/>
        <v>0.15</v>
      </c>
      <c r="L18">
        <f t="shared" si="4"/>
        <v>70.631963767097901</v>
      </c>
      <c r="M18">
        <f t="shared" si="5"/>
        <v>8.1632653061224509</v>
      </c>
      <c r="N18">
        <f t="shared" si="6"/>
        <v>44.444444444444443</v>
      </c>
      <c r="O18">
        <f t="shared" si="7"/>
        <v>44.444444444444443</v>
      </c>
      <c r="P18">
        <f t="shared" si="8"/>
        <v>167.68411796210924</v>
      </c>
      <c r="Q18">
        <f t="shared" si="9"/>
        <v>7.7224309652770703E-2</v>
      </c>
      <c r="R18" s="5">
        <f t="shared" si="10"/>
        <v>20</v>
      </c>
      <c r="S18">
        <f t="shared" si="11"/>
        <v>8.4244071084964958</v>
      </c>
      <c r="U18">
        <f t="shared" si="12"/>
        <v>0.34535761179817698</v>
      </c>
      <c r="V18" s="3">
        <f t="shared" si="20"/>
        <v>20.731641782550756</v>
      </c>
      <c r="W18">
        <f t="shared" si="21"/>
        <v>270.30438051059735</v>
      </c>
      <c r="X18">
        <f t="shared" si="22"/>
        <v>270.30438051059735</v>
      </c>
      <c r="Y18">
        <f t="shared" si="13"/>
        <v>13</v>
      </c>
    </row>
    <row r="19" spans="1:25" x14ac:dyDescent="0.25">
      <c r="A19">
        <f t="shared" si="14"/>
        <v>840</v>
      </c>
      <c r="B19">
        <f t="shared" si="15"/>
        <v>60</v>
      </c>
      <c r="C19" s="6">
        <f t="shared" si="16"/>
        <v>9.7222222222222224E-3</v>
      </c>
      <c r="D19" s="5" t="str">
        <f t="shared" si="1"/>
        <v/>
      </c>
      <c r="E19" s="4">
        <f t="shared" si="2"/>
        <v>0.11884267349070081</v>
      </c>
      <c r="F19">
        <f t="shared" si="3"/>
        <v>0.11883714618571137</v>
      </c>
      <c r="G19" s="4">
        <v>0.11884820079569025</v>
      </c>
      <c r="H19" s="5">
        <f t="shared" si="17"/>
        <v>0.35</v>
      </c>
      <c r="I19" s="5">
        <f t="shared" si="18"/>
        <v>0.15</v>
      </c>
      <c r="J19" s="5">
        <f t="shared" si="19"/>
        <v>0.15</v>
      </c>
      <c r="L19">
        <f t="shared" si="4"/>
        <v>70.796987295658283</v>
      </c>
      <c r="M19">
        <f t="shared" si="5"/>
        <v>8.1632653061224509</v>
      </c>
      <c r="N19">
        <f t="shared" si="6"/>
        <v>44.444444444444443</v>
      </c>
      <c r="O19">
        <f t="shared" si="7"/>
        <v>44.444444444444443</v>
      </c>
      <c r="P19">
        <f t="shared" si="8"/>
        <v>167.84914149066961</v>
      </c>
      <c r="Q19">
        <f t="shared" si="9"/>
        <v>7.7186338168910476E-2</v>
      </c>
      <c r="R19" s="5">
        <f t="shared" si="10"/>
        <v>20</v>
      </c>
      <c r="S19">
        <f t="shared" si="11"/>
        <v>8.4357878350654207</v>
      </c>
      <c r="U19">
        <f t="shared" si="12"/>
        <v>0.34518779815994094</v>
      </c>
      <c r="V19" s="3">
        <f t="shared" si="20"/>
        <v>20.721456707890617</v>
      </c>
      <c r="W19">
        <f t="shared" si="21"/>
        <v>291.02583721848799</v>
      </c>
      <c r="X19">
        <f t="shared" si="22"/>
        <v>291.02583721848799</v>
      </c>
      <c r="Y19">
        <f t="shared" si="13"/>
        <v>14</v>
      </c>
    </row>
    <row r="20" spans="1:25" x14ac:dyDescent="0.25">
      <c r="A20">
        <f t="shared" si="14"/>
        <v>900</v>
      </c>
      <c r="B20">
        <f t="shared" si="15"/>
        <v>60</v>
      </c>
      <c r="C20" s="6">
        <f t="shared" si="16"/>
        <v>1.0416666666666666E-2</v>
      </c>
      <c r="D20" s="5" t="str">
        <f t="shared" si="1"/>
        <v/>
      </c>
      <c r="E20" s="4">
        <f t="shared" si="2"/>
        <v>0.11870417643078619</v>
      </c>
      <c r="F20">
        <f>(F$2/F$1)/(EXP((F$4*W20)/(F$2/F$3)))</f>
        <v>0.1186986787216745</v>
      </c>
      <c r="G20" s="4">
        <v>0.11870967413989789</v>
      </c>
      <c r="H20" s="5">
        <f t="shared" si="17"/>
        <v>0.35</v>
      </c>
      <c r="I20" s="5">
        <f t="shared" si="18"/>
        <v>0.15</v>
      </c>
      <c r="J20" s="5">
        <f t="shared" si="19"/>
        <v>0.15</v>
      </c>
      <c r="L20">
        <f t="shared" si="4"/>
        <v>70.962314884873109</v>
      </c>
      <c r="M20">
        <f t="shared" si="5"/>
        <v>8.1632653061224509</v>
      </c>
      <c r="N20">
        <f t="shared" si="6"/>
        <v>44.444444444444443</v>
      </c>
      <c r="O20">
        <f t="shared" si="7"/>
        <v>44.444444444444443</v>
      </c>
      <c r="P20">
        <f t="shared" si="8"/>
        <v>168.01446907988444</v>
      </c>
      <c r="Q20">
        <f t="shared" si="9"/>
        <v>7.7148352833288802E-2</v>
      </c>
      <c r="R20" s="5">
        <f t="shared" si="10"/>
        <v>20</v>
      </c>
      <c r="S20">
        <f t="shared" si="11"/>
        <v>8.4471671128673176</v>
      </c>
      <c r="U20">
        <f t="shared" si="12"/>
        <v>0.34501792257474456</v>
      </c>
      <c r="V20" s="3">
        <f t="shared" si="20"/>
        <v>20.711267889596456</v>
      </c>
      <c r="W20">
        <f t="shared" si="21"/>
        <v>311.73710510808445</v>
      </c>
      <c r="X20">
        <f t="shared" si="22"/>
        <v>311.73710510808445</v>
      </c>
      <c r="Y20">
        <f t="shared" si="13"/>
        <v>15</v>
      </c>
    </row>
    <row r="21" spans="1:25" x14ac:dyDescent="0.25">
      <c r="A21">
        <f t="shared" si="14"/>
        <v>960</v>
      </c>
      <c r="B21">
        <f t="shared" si="15"/>
        <v>60</v>
      </c>
      <c r="C21" s="6">
        <f t="shared" si="16"/>
        <v>1.111111111111111E-2</v>
      </c>
      <c r="D21" s="5" t="str">
        <f t="shared" si="1"/>
        <v/>
      </c>
      <c r="E21" s="4">
        <f t="shared" si="2"/>
        <v>0.1185659088370294</v>
      </c>
      <c r="F21">
        <f t="shared" si="3"/>
        <v>0.11856044062235485</v>
      </c>
      <c r="G21" s="4">
        <v>0.11857137705170395</v>
      </c>
      <c r="H21" s="5">
        <f t="shared" si="17"/>
        <v>0.35</v>
      </c>
      <c r="I21" s="5">
        <f t="shared" si="18"/>
        <v>0.15</v>
      </c>
      <c r="J21" s="5">
        <f t="shared" si="19"/>
        <v>0.15</v>
      </c>
      <c r="L21">
        <f t="shared" si="4"/>
        <v>71.127946844811305</v>
      </c>
      <c r="M21">
        <f t="shared" si="5"/>
        <v>8.1632653061224509</v>
      </c>
      <c r="N21">
        <f t="shared" si="6"/>
        <v>44.444444444444443</v>
      </c>
      <c r="O21">
        <f t="shared" si="7"/>
        <v>44.444444444444443</v>
      </c>
      <c r="P21">
        <f t="shared" si="8"/>
        <v>168.18010103982263</v>
      </c>
      <c r="Q21">
        <f t="shared" si="9"/>
        <v>7.7110353746257743E-2</v>
      </c>
      <c r="R21" s="5">
        <f t="shared" si="10"/>
        <v>20</v>
      </c>
      <c r="S21">
        <f t="shared" si="11"/>
        <v>8.4585449057340298</v>
      </c>
      <c r="U21">
        <f t="shared" si="12"/>
        <v>0.3448479854913758</v>
      </c>
      <c r="V21" s="3">
        <f t="shared" si="20"/>
        <v>20.701075354484672</v>
      </c>
      <c r="W21">
        <f t="shared" si="21"/>
        <v>332.43818046256911</v>
      </c>
      <c r="X21">
        <f t="shared" si="22"/>
        <v>332.43818046256911</v>
      </c>
      <c r="Y21">
        <f t="shared" si="13"/>
        <v>16</v>
      </c>
    </row>
    <row r="22" spans="1:25" x14ac:dyDescent="0.25">
      <c r="A22">
        <f t="shared" si="14"/>
        <v>1020</v>
      </c>
      <c r="B22">
        <f t="shared" si="15"/>
        <v>60</v>
      </c>
      <c r="C22" s="6">
        <f t="shared" si="16"/>
        <v>1.1805555555555557E-2</v>
      </c>
      <c r="D22" s="5" t="str">
        <f t="shared" si="1"/>
        <v/>
      </c>
      <c r="E22" s="4">
        <f t="shared" si="2"/>
        <v>0.11842787030457151</v>
      </c>
      <c r="F22">
        <f t="shared" si="3"/>
        <v>0.11842243148669215</v>
      </c>
      <c r="G22" s="4">
        <v>0.11843330912245087</v>
      </c>
      <c r="H22" s="5">
        <f t="shared" si="17"/>
        <v>0.35</v>
      </c>
      <c r="I22" s="5">
        <f t="shared" si="18"/>
        <v>0.15</v>
      </c>
      <c r="J22" s="5">
        <f t="shared" si="19"/>
        <v>0.15</v>
      </c>
      <c r="L22">
        <f t="shared" si="4"/>
        <v>71.293883483769974</v>
      </c>
      <c r="M22">
        <f t="shared" si="5"/>
        <v>8.1632653061224509</v>
      </c>
      <c r="N22">
        <f t="shared" si="6"/>
        <v>44.444444444444443</v>
      </c>
      <c r="O22">
        <f t="shared" si="7"/>
        <v>44.444444444444443</v>
      </c>
      <c r="P22">
        <f t="shared" si="8"/>
        <v>168.3460376787813</v>
      </c>
      <c r="Q22">
        <f t="shared" si="9"/>
        <v>7.7072341008516579E-2</v>
      </c>
      <c r="R22" s="5">
        <f t="shared" si="10"/>
        <v>20</v>
      </c>
      <c r="S22">
        <f t="shared" si="11"/>
        <v>8.4699211774505621</v>
      </c>
      <c r="U22">
        <f t="shared" si="12"/>
        <v>0.34467798736017558</v>
      </c>
      <c r="V22" s="3">
        <f t="shared" si="20"/>
        <v>20.690879129482546</v>
      </c>
      <c r="W22">
        <f t="shared" si="21"/>
        <v>353.12905959205165</v>
      </c>
      <c r="X22">
        <f t="shared" si="22"/>
        <v>353.12905959205165</v>
      </c>
      <c r="Y22">
        <f t="shared" si="13"/>
        <v>17</v>
      </c>
    </row>
    <row r="23" spans="1:25" x14ac:dyDescent="0.25">
      <c r="A23">
        <f t="shared" si="14"/>
        <v>1080</v>
      </c>
      <c r="B23">
        <f t="shared" si="15"/>
        <v>60</v>
      </c>
      <c r="C23" s="6">
        <f t="shared" si="16"/>
        <v>1.2500000000000001E-2</v>
      </c>
      <c r="D23" s="5" t="str">
        <f t="shared" si="1"/>
        <v/>
      </c>
      <c r="E23" s="4">
        <f t="shared" si="2"/>
        <v>0.11829006042969652</v>
      </c>
      <c r="F23">
        <f t="shared" si="3"/>
        <v>0.11828465091422113</v>
      </c>
      <c r="G23" s="4">
        <v>0.1182954699451719</v>
      </c>
      <c r="H23" s="5">
        <f t="shared" si="17"/>
        <v>0.35</v>
      </c>
      <c r="I23" s="5">
        <f t="shared" si="18"/>
        <v>0.15</v>
      </c>
      <c r="J23" s="5">
        <f t="shared" si="19"/>
        <v>0.15</v>
      </c>
      <c r="L23">
        <f t="shared" si="4"/>
        <v>71.460125108501288</v>
      </c>
      <c r="M23">
        <f t="shared" si="5"/>
        <v>8.1632653061224509</v>
      </c>
      <c r="N23">
        <f t="shared" si="6"/>
        <v>44.444444444444443</v>
      </c>
      <c r="O23">
        <f t="shared" si="7"/>
        <v>44.444444444444443</v>
      </c>
      <c r="P23">
        <f t="shared" si="8"/>
        <v>168.5122793035126</v>
      </c>
      <c r="Q23">
        <f t="shared" si="9"/>
        <v>7.7034314721055791E-2</v>
      </c>
      <c r="R23" s="5">
        <f t="shared" si="10"/>
        <v>20</v>
      </c>
      <c r="S23">
        <f t="shared" si="11"/>
        <v>8.4812958917720529</v>
      </c>
      <c r="U23">
        <f t="shared" si="12"/>
        <v>0.34450792863278701</v>
      </c>
      <c r="V23" s="3">
        <f t="shared" si="20"/>
        <v>20.680679241610534</v>
      </c>
      <c r="W23">
        <f t="shared" si="21"/>
        <v>373.80973883366221</v>
      </c>
      <c r="X23">
        <f t="shared" si="22"/>
        <v>373.80973883366221</v>
      </c>
      <c r="Y23">
        <f t="shared" si="13"/>
        <v>18</v>
      </c>
    </row>
    <row r="24" spans="1:25" x14ac:dyDescent="0.25">
      <c r="A24">
        <f t="shared" si="14"/>
        <v>1140</v>
      </c>
      <c r="B24">
        <f t="shared" si="15"/>
        <v>60</v>
      </c>
      <c r="C24" s="6">
        <f t="shared" si="16"/>
        <v>1.3194444444444444E-2</v>
      </c>
      <c r="D24" s="5" t="str">
        <f t="shared" si="1"/>
        <v/>
      </c>
      <c r="E24" s="4">
        <f t="shared" si="2"/>
        <v>0.11815247880974239</v>
      </c>
      <c r="F24">
        <f t="shared" si="3"/>
        <v>0.11814709850507059</v>
      </c>
      <c r="G24" s="4">
        <v>0.1181578591144142</v>
      </c>
      <c r="H24" s="5">
        <f t="shared" si="17"/>
        <v>0.35</v>
      </c>
      <c r="I24" s="5">
        <f t="shared" si="18"/>
        <v>0.15</v>
      </c>
      <c r="J24" s="5">
        <f t="shared" si="19"/>
        <v>0.15</v>
      </c>
      <c r="L24">
        <f t="shared" si="4"/>
        <v>71.626672024403391</v>
      </c>
      <c r="M24">
        <f t="shared" si="5"/>
        <v>8.1632653061224509</v>
      </c>
      <c r="N24">
        <f t="shared" si="6"/>
        <v>44.444444444444443</v>
      </c>
      <c r="O24">
        <f t="shared" si="7"/>
        <v>44.444444444444443</v>
      </c>
      <c r="P24">
        <f t="shared" si="8"/>
        <v>168.67882621941473</v>
      </c>
      <c r="Q24">
        <f t="shared" si="9"/>
        <v>7.6996274985109942E-2</v>
      </c>
      <c r="R24" s="5">
        <f t="shared" si="10"/>
        <v>20</v>
      </c>
      <c r="S24">
        <f t="shared" si="11"/>
        <v>8.4926690124381778</v>
      </c>
      <c r="U24">
        <f t="shared" si="12"/>
        <v>0.34433780976194489</v>
      </c>
      <c r="V24" s="3">
        <f t="shared" si="20"/>
        <v>20.670475717967221</v>
      </c>
      <c r="W24">
        <f t="shared" si="21"/>
        <v>394.48021455162944</v>
      </c>
      <c r="X24">
        <f t="shared" si="22"/>
        <v>394.48021455162944</v>
      </c>
      <c r="Y24">
        <f t="shared" si="13"/>
        <v>19</v>
      </c>
    </row>
    <row r="25" spans="1:25" x14ac:dyDescent="0.25">
      <c r="A25">
        <f t="shared" si="14"/>
        <v>1200</v>
      </c>
      <c r="B25">
        <f t="shared" si="15"/>
        <v>60</v>
      </c>
      <c r="C25" s="6">
        <f t="shared" si="16"/>
        <v>1.388888888888889E-2</v>
      </c>
      <c r="D25" s="5" t="str">
        <f t="shared" si="1"/>
        <v/>
      </c>
      <c r="E25" s="4">
        <f t="shared" si="2"/>
        <v>0.11801512504302697</v>
      </c>
      <c r="F25">
        <f t="shared" si="3"/>
        <v>0.11800977385996245</v>
      </c>
      <c r="G25" s="4">
        <v>0.11802047622609151</v>
      </c>
      <c r="H25" s="5">
        <f t="shared" si="17"/>
        <v>0.35</v>
      </c>
      <c r="I25" s="5">
        <f t="shared" si="18"/>
        <v>0.15</v>
      </c>
      <c r="J25" s="5">
        <f t="shared" si="19"/>
        <v>0.15</v>
      </c>
      <c r="L25">
        <f t="shared" si="4"/>
        <v>71.793524535679381</v>
      </c>
      <c r="M25">
        <f t="shared" si="5"/>
        <v>8.1632653061224509</v>
      </c>
      <c r="N25">
        <f t="shared" si="6"/>
        <v>44.444444444444443</v>
      </c>
      <c r="O25">
        <f t="shared" si="7"/>
        <v>44.444444444444443</v>
      </c>
      <c r="P25">
        <f t="shared" si="8"/>
        <v>168.84567873069071</v>
      </c>
      <c r="Q25">
        <f t="shared" si="9"/>
        <v>7.6958221902118221E-2</v>
      </c>
      <c r="R25" s="5">
        <f t="shared" si="10"/>
        <v>20</v>
      </c>
      <c r="S25">
        <f t="shared" si="11"/>
        <v>8.5040405031851876</v>
      </c>
      <c r="U25">
        <f t="shared" si="12"/>
        <v>0.34416763120129901</v>
      </c>
      <c r="V25" s="3">
        <f t="shared" si="20"/>
        <v>20.660268585716693</v>
      </c>
      <c r="W25">
        <f t="shared" si="21"/>
        <v>415.14048313734611</v>
      </c>
      <c r="X25">
        <f t="shared" si="22"/>
        <v>415.14048313734611</v>
      </c>
      <c r="Y25">
        <f t="shared" si="13"/>
        <v>20</v>
      </c>
    </row>
    <row r="26" spans="1:25" x14ac:dyDescent="0.25">
      <c r="A26">
        <f t="shared" si="14"/>
        <v>1260</v>
      </c>
      <c r="B26">
        <f t="shared" si="15"/>
        <v>60</v>
      </c>
      <c r="C26" s="6">
        <f t="shared" si="16"/>
        <v>1.4583333333333334E-2</v>
      </c>
      <c r="D26" s="5" t="str">
        <f t="shared" si="1"/>
        <v/>
      </c>
      <c r="E26" s="4">
        <f t="shared" si="2"/>
        <v>0.117877998728786</v>
      </c>
      <c r="F26">
        <f t="shared" si="3"/>
        <v>0.11787267658021085</v>
      </c>
      <c r="G26" s="4">
        <v>0.11788332087736116</v>
      </c>
      <c r="H26" s="5">
        <f t="shared" si="17"/>
        <v>0.35</v>
      </c>
      <c r="I26" s="5">
        <f t="shared" si="18"/>
        <v>0.15</v>
      </c>
      <c r="J26" s="5">
        <f t="shared" si="19"/>
        <v>0.15</v>
      </c>
      <c r="L26">
        <f t="shared" si="4"/>
        <v>71.960682945470126</v>
      </c>
      <c r="M26">
        <f t="shared" si="5"/>
        <v>8.1632653061224509</v>
      </c>
      <c r="N26">
        <f t="shared" si="6"/>
        <v>44.444444444444443</v>
      </c>
      <c r="O26">
        <f t="shared" si="7"/>
        <v>44.444444444444443</v>
      </c>
      <c r="P26">
        <f t="shared" si="8"/>
        <v>169.01283714048145</v>
      </c>
      <c r="Q26">
        <f t="shared" si="9"/>
        <v>7.6920155573691057E-2</v>
      </c>
      <c r="R26" s="5">
        <f t="shared" si="10"/>
        <v>20</v>
      </c>
      <c r="S26">
        <f t="shared" si="11"/>
        <v>8.5154103277560242</v>
      </c>
      <c r="U26">
        <f t="shared" si="12"/>
        <v>0.34399739340526508</v>
      </c>
      <c r="V26" s="3">
        <f t="shared" si="20"/>
        <v>20.650057872077941</v>
      </c>
      <c r="W26">
        <f t="shared" si="21"/>
        <v>435.79054100942403</v>
      </c>
      <c r="X26">
        <f t="shared" si="22"/>
        <v>435.79054100942403</v>
      </c>
      <c r="Y26">
        <f t="shared" si="13"/>
        <v>21</v>
      </c>
    </row>
    <row r="27" spans="1:25" x14ac:dyDescent="0.25">
      <c r="A27">
        <f t="shared" si="14"/>
        <v>1320</v>
      </c>
      <c r="B27">
        <f t="shared" si="15"/>
        <v>60</v>
      </c>
      <c r="C27" s="6">
        <f t="shared" si="16"/>
        <v>1.5277777777777777E-2</v>
      </c>
      <c r="D27" s="5" t="str">
        <f t="shared" si="1"/>
        <v/>
      </c>
      <c r="E27" s="4">
        <f t="shared" si="2"/>
        <v>0.11774109946712177</v>
      </c>
      <c r="F27">
        <f t="shared" si="3"/>
        <v>0.11773580626772148</v>
      </c>
      <c r="G27" s="4">
        <v>0.11774639266652205</v>
      </c>
      <c r="H27" s="5">
        <f t="shared" si="17"/>
        <v>0.35</v>
      </c>
      <c r="I27" s="5">
        <f t="shared" si="18"/>
        <v>0.15</v>
      </c>
      <c r="J27" s="5">
        <f t="shared" si="19"/>
        <v>0.15</v>
      </c>
      <c r="L27">
        <f t="shared" si="4"/>
        <v>72.128147555964645</v>
      </c>
      <c r="M27">
        <f t="shared" si="5"/>
        <v>8.1632653061224509</v>
      </c>
      <c r="N27">
        <f t="shared" si="6"/>
        <v>44.444444444444443</v>
      </c>
      <c r="O27">
        <f t="shared" si="7"/>
        <v>44.444444444444443</v>
      </c>
      <c r="P27">
        <f t="shared" si="8"/>
        <v>169.18030175097599</v>
      </c>
      <c r="Q27">
        <f t="shared" si="9"/>
        <v>7.6882076101582347E-2</v>
      </c>
      <c r="R27" s="5">
        <f t="shared" si="10"/>
        <v>20</v>
      </c>
      <c r="S27">
        <f t="shared" si="11"/>
        <v>8.5267784499088179</v>
      </c>
      <c r="U27">
        <f t="shared" si="12"/>
        <v>0.34382709682890034</v>
      </c>
      <c r="V27" s="3">
        <f t="shared" si="20"/>
        <v>20.639843604315907</v>
      </c>
      <c r="W27">
        <f t="shared" si="21"/>
        <v>456.43038461373993</v>
      </c>
      <c r="X27">
        <f t="shared" si="22"/>
        <v>456.43038461373993</v>
      </c>
      <c r="Y27">
        <f t="shared" si="13"/>
        <v>22</v>
      </c>
    </row>
    <row r="28" spans="1:25" x14ac:dyDescent="0.25">
      <c r="A28">
        <f t="shared" si="14"/>
        <v>1380</v>
      </c>
      <c r="B28">
        <f t="shared" si="15"/>
        <v>60</v>
      </c>
      <c r="C28" s="6">
        <f t="shared" si="16"/>
        <v>1.5972222222222224E-2</v>
      </c>
      <c r="D28" s="5" t="str">
        <f t="shared" si="1"/>
        <v/>
      </c>
      <c r="E28" s="4">
        <f t="shared" si="2"/>
        <v>0.11760442685896003</v>
      </c>
      <c r="F28">
        <f t="shared" si="3"/>
        <v>0.11759916252499068</v>
      </c>
      <c r="G28" s="4">
        <v>0.11760969119292938</v>
      </c>
      <c r="H28" s="5">
        <f t="shared" si="17"/>
        <v>0.35</v>
      </c>
      <c r="I28" s="5">
        <f t="shared" si="18"/>
        <v>0.15</v>
      </c>
      <c r="J28" s="5">
        <f t="shared" si="19"/>
        <v>0.15</v>
      </c>
      <c r="L28">
        <f t="shared" si="4"/>
        <v>72.295918668492163</v>
      </c>
      <c r="M28">
        <f t="shared" si="5"/>
        <v>8.1632653061224509</v>
      </c>
      <c r="N28">
        <f t="shared" si="6"/>
        <v>44.444444444444443</v>
      </c>
      <c r="O28">
        <f t="shared" si="7"/>
        <v>44.444444444444443</v>
      </c>
      <c r="P28">
        <f t="shared" si="8"/>
        <v>169.34807286350349</v>
      </c>
      <c r="Q28">
        <f t="shared" si="9"/>
        <v>7.6843983587666018E-2</v>
      </c>
      <c r="R28" s="5">
        <f t="shared" si="10"/>
        <v>20</v>
      </c>
      <c r="S28">
        <f t="shared" si="11"/>
        <v>8.5381448334240577</v>
      </c>
      <c r="U28">
        <f t="shared" si="12"/>
        <v>0.34365674192779877</v>
      </c>
      <c r="V28" s="3">
        <f t="shared" si="20"/>
        <v>20.629625809734019</v>
      </c>
      <c r="W28">
        <f t="shared" si="21"/>
        <v>477.06001042347395</v>
      </c>
      <c r="X28">
        <f t="shared" si="22"/>
        <v>477.06001042347395</v>
      </c>
      <c r="Y28">
        <f t="shared" si="13"/>
        <v>23</v>
      </c>
    </row>
    <row r="29" spans="1:25" x14ac:dyDescent="0.25">
      <c r="A29">
        <f t="shared" si="14"/>
        <v>1440</v>
      </c>
      <c r="B29">
        <f t="shared" si="15"/>
        <v>60</v>
      </c>
      <c r="C29" s="6">
        <f t="shared" si="16"/>
        <v>1.6666666666666666E-2</v>
      </c>
      <c r="D29" s="5" t="str">
        <f t="shared" si="1"/>
        <v/>
      </c>
      <c r="E29" s="4">
        <f t="shared" si="2"/>
        <v>0.11746798050601431</v>
      </c>
      <c r="F29">
        <f t="shared" si="3"/>
        <v>0.11746274495510486</v>
      </c>
      <c r="G29" s="4">
        <v>0.11747321605692376</v>
      </c>
      <c r="H29" s="5">
        <f t="shared" si="17"/>
        <v>0.35</v>
      </c>
      <c r="I29" s="5">
        <f t="shared" si="18"/>
        <v>0.15</v>
      </c>
      <c r="J29" s="5">
        <f t="shared" si="19"/>
        <v>0.15</v>
      </c>
      <c r="L29">
        <f t="shared" si="4"/>
        <v>72.463996583598444</v>
      </c>
      <c r="M29">
        <f t="shared" si="5"/>
        <v>8.1632653061224509</v>
      </c>
      <c r="N29">
        <f t="shared" si="6"/>
        <v>44.444444444444443</v>
      </c>
      <c r="O29">
        <f t="shared" si="7"/>
        <v>44.444444444444443</v>
      </c>
      <c r="P29">
        <f t="shared" si="8"/>
        <v>169.51615077860978</v>
      </c>
      <c r="Q29">
        <f t="shared" si="9"/>
        <v>7.6805878133916233E-2</v>
      </c>
      <c r="R29" s="5">
        <f t="shared" si="10"/>
        <v>20</v>
      </c>
      <c r="S29">
        <f t="shared" si="11"/>
        <v>8.5495094421106046</v>
      </c>
      <c r="U29">
        <f t="shared" si="12"/>
        <v>0.34348632915800281</v>
      </c>
      <c r="V29" s="3">
        <f t="shared" si="20"/>
        <v>20.619404515667927</v>
      </c>
      <c r="W29">
        <f t="shared" si="21"/>
        <v>497.67941493914191</v>
      </c>
      <c r="X29">
        <f t="shared" si="22"/>
        <v>497.67941493914191</v>
      </c>
      <c r="Y29">
        <f t="shared" si="13"/>
        <v>24</v>
      </c>
    </row>
    <row r="30" spans="1:25" x14ac:dyDescent="0.25">
      <c r="A30">
        <f t="shared" si="14"/>
        <v>1500</v>
      </c>
      <c r="B30">
        <f t="shared" si="15"/>
        <v>60</v>
      </c>
      <c r="C30" s="6">
        <f t="shared" si="16"/>
        <v>1.7361111111111112E-2</v>
      </c>
      <c r="D30" s="5" t="str">
        <f t="shared" si="1"/>
        <v/>
      </c>
      <c r="E30" s="4">
        <f t="shared" si="2"/>
        <v>0.11733176001075582</v>
      </c>
      <c r="F30">
        <f t="shared" si="3"/>
        <v>0.11732655316173983</v>
      </c>
      <c r="G30" s="4">
        <v>0.1173369668597718</v>
      </c>
      <c r="H30" s="5">
        <f t="shared" si="17"/>
        <v>0.35</v>
      </c>
      <c r="I30" s="5">
        <f t="shared" si="18"/>
        <v>0.15</v>
      </c>
      <c r="J30" s="5">
        <f t="shared" si="19"/>
        <v>0.15</v>
      </c>
      <c r="L30">
        <f t="shared" si="4"/>
        <v>72.632381601109955</v>
      </c>
      <c r="M30">
        <f t="shared" si="5"/>
        <v>8.1632653061224509</v>
      </c>
      <c r="N30">
        <f t="shared" si="6"/>
        <v>44.444444444444443</v>
      </c>
      <c r="O30">
        <f t="shared" si="7"/>
        <v>44.444444444444443</v>
      </c>
      <c r="P30">
        <f t="shared" si="8"/>
        <v>169.68453579612128</v>
      </c>
      <c r="Q30">
        <f t="shared" si="9"/>
        <v>7.676775984239062E-2</v>
      </c>
      <c r="R30" s="5">
        <f t="shared" si="10"/>
        <v>20</v>
      </c>
      <c r="S30">
        <f t="shared" si="11"/>
        <v>8.5608722398108164</v>
      </c>
      <c r="U30">
        <f t="shared" si="12"/>
        <v>0.34331585897592798</v>
      </c>
      <c r="V30" s="3">
        <f t="shared" si="20"/>
        <v>20.60917974948017</v>
      </c>
      <c r="W30">
        <f t="shared" si="21"/>
        <v>518.28859468862208</v>
      </c>
      <c r="X30">
        <f t="shared" si="22"/>
        <v>518.28859468862208</v>
      </c>
      <c r="Y30">
        <f t="shared" si="13"/>
        <v>25</v>
      </c>
    </row>
    <row r="31" spans="1:25" x14ac:dyDescent="0.25">
      <c r="A31">
        <f t="shared" si="14"/>
        <v>1560</v>
      </c>
      <c r="B31">
        <f t="shared" si="15"/>
        <v>60</v>
      </c>
      <c r="C31" s="6">
        <f t="shared" si="16"/>
        <v>1.8055555555555554E-2</v>
      </c>
      <c r="D31" s="5" t="str">
        <f t="shared" si="1"/>
        <v/>
      </c>
      <c r="E31" s="4">
        <f t="shared" si="2"/>
        <v>0.11719576497638828</v>
      </c>
      <c r="F31">
        <f t="shared" si="3"/>
        <v>0.11719058674916004</v>
      </c>
      <c r="G31" s="4">
        <v>0.11720094320361654</v>
      </c>
      <c r="H31" s="5">
        <f t="shared" si="17"/>
        <v>0.35</v>
      </c>
      <c r="I31" s="5">
        <f t="shared" si="18"/>
        <v>0.15</v>
      </c>
      <c r="J31" s="5">
        <f t="shared" si="19"/>
        <v>0.15</v>
      </c>
      <c r="L31">
        <f t="shared" si="4"/>
        <v>72.801074020186903</v>
      </c>
      <c r="M31">
        <f t="shared" si="5"/>
        <v>8.1632653061224509</v>
      </c>
      <c r="N31">
        <f t="shared" si="6"/>
        <v>44.444444444444443</v>
      </c>
      <c r="O31">
        <f t="shared" si="7"/>
        <v>44.444444444444443</v>
      </c>
      <c r="P31">
        <f t="shared" si="8"/>
        <v>169.85322821519824</v>
      </c>
      <c r="Q31">
        <f t="shared" si="9"/>
        <v>7.6729628815216139E-2</v>
      </c>
      <c r="R31" s="5">
        <f t="shared" si="10"/>
        <v>20</v>
      </c>
      <c r="S31">
        <f t="shared" si="11"/>
        <v>8.5722331904048854</v>
      </c>
      <c r="U31">
        <f t="shared" si="12"/>
        <v>0.34314533183829987</v>
      </c>
      <c r="V31" s="3">
        <f t="shared" si="20"/>
        <v>20.598951538555678</v>
      </c>
      <c r="W31">
        <f t="shared" si="21"/>
        <v>538.88754622717772</v>
      </c>
      <c r="X31">
        <f t="shared" si="22"/>
        <v>538.88754622717772</v>
      </c>
      <c r="Y31">
        <f t="shared" si="13"/>
        <v>26</v>
      </c>
    </row>
    <row r="32" spans="1:25" x14ac:dyDescent="0.25">
      <c r="A32">
        <f t="shared" si="14"/>
        <v>1620</v>
      </c>
      <c r="B32">
        <f t="shared" si="15"/>
        <v>60</v>
      </c>
      <c r="C32" s="6">
        <f t="shared" si="16"/>
        <v>1.8749999999999999E-2</v>
      </c>
      <c r="D32" s="5" t="str">
        <f t="shared" si="1"/>
        <v/>
      </c>
      <c r="E32" s="4">
        <f t="shared" si="2"/>
        <v>0.1170599950068269</v>
      </c>
      <c r="F32">
        <f t="shared" si="3"/>
        <v>0.11705484532221812</v>
      </c>
      <c r="G32" s="4">
        <v>0.11706514469143567</v>
      </c>
      <c r="H32" s="5">
        <f t="shared" si="17"/>
        <v>0.35</v>
      </c>
      <c r="I32" s="5">
        <f t="shared" si="18"/>
        <v>0.15</v>
      </c>
      <c r="J32" s="5">
        <f t="shared" si="19"/>
        <v>0.15</v>
      </c>
      <c r="L32">
        <f t="shared" si="4"/>
        <v>72.970074139368108</v>
      </c>
      <c r="M32">
        <f t="shared" si="5"/>
        <v>8.1632653061224509</v>
      </c>
      <c r="N32">
        <f t="shared" si="6"/>
        <v>44.444444444444443</v>
      </c>
      <c r="O32">
        <f t="shared" si="7"/>
        <v>44.444444444444443</v>
      </c>
      <c r="P32">
        <f t="shared" si="8"/>
        <v>170.02222833437943</v>
      </c>
      <c r="Q32">
        <f t="shared" si="9"/>
        <v>7.6691485154576883E-2</v>
      </c>
      <c r="R32" s="5">
        <f t="shared" si="10"/>
        <v>20</v>
      </c>
      <c r="S32">
        <f t="shared" si="11"/>
        <v>8.5835922578145833</v>
      </c>
      <c r="U32">
        <f t="shared" si="12"/>
        <v>0.34297474820209978</v>
      </c>
      <c r="V32" s="3">
        <f t="shared" si="20"/>
        <v>20.588719910297993</v>
      </c>
      <c r="W32">
        <f t="shared" si="21"/>
        <v>559.4762661374757</v>
      </c>
      <c r="X32">
        <f t="shared" si="22"/>
        <v>559.4762661374757</v>
      </c>
      <c r="Y32">
        <f t="shared" si="13"/>
        <v>27</v>
      </c>
    </row>
    <row r="33" spans="1:26" x14ac:dyDescent="0.25">
      <c r="A33">
        <f t="shared" si="14"/>
        <v>1680</v>
      </c>
      <c r="B33">
        <f t="shared" si="15"/>
        <v>60</v>
      </c>
      <c r="C33" s="6">
        <f t="shared" si="16"/>
        <v>1.9444444444444445E-2</v>
      </c>
      <c r="D33" s="5" t="str">
        <f t="shared" si="1"/>
        <v/>
      </c>
      <c r="E33" s="4">
        <f t="shared" si="2"/>
        <v>0.11692444970668028</v>
      </c>
      <c r="F33">
        <f t="shared" si="3"/>
        <v>0.11691932848635417</v>
      </c>
      <c r="G33" s="4">
        <v>0.11692957092700641</v>
      </c>
      <c r="H33" s="5">
        <f t="shared" si="17"/>
        <v>0.35</v>
      </c>
      <c r="I33" s="5">
        <f t="shared" si="18"/>
        <v>0.15</v>
      </c>
      <c r="J33" s="5">
        <f t="shared" si="19"/>
        <v>0.15</v>
      </c>
      <c r="L33">
        <f t="shared" si="4"/>
        <v>73.139382256608272</v>
      </c>
      <c r="M33">
        <f t="shared" si="5"/>
        <v>8.1632653061224509</v>
      </c>
      <c r="N33">
        <f t="shared" si="6"/>
        <v>44.444444444444443</v>
      </c>
      <c r="O33">
        <f t="shared" si="7"/>
        <v>44.444444444444443</v>
      </c>
      <c r="P33">
        <f t="shared" si="8"/>
        <v>170.19153645161961</v>
      </c>
      <c r="Q33">
        <f t="shared" si="9"/>
        <v>7.6653328962703618E-2</v>
      </c>
      <c r="R33" s="5">
        <f t="shared" si="10"/>
        <v>20</v>
      </c>
      <c r="S33">
        <f t="shared" si="11"/>
        <v>8.5949494060064069</v>
      </c>
      <c r="U33">
        <f t="shared" si="12"/>
        <v>0.34280410852451748</v>
      </c>
      <c r="V33" s="3">
        <f t="shared" si="20"/>
        <v>20.578484892125985</v>
      </c>
      <c r="W33">
        <f t="shared" si="21"/>
        <v>580.05475102960168</v>
      </c>
      <c r="X33">
        <f t="shared" si="22"/>
        <v>580.05475102960168</v>
      </c>
      <c r="Y33">
        <f t="shared" si="13"/>
        <v>28</v>
      </c>
    </row>
    <row r="34" spans="1:26" x14ac:dyDescent="0.25">
      <c r="A34">
        <f t="shared" si="14"/>
        <v>1740</v>
      </c>
      <c r="B34">
        <f t="shared" si="15"/>
        <v>60</v>
      </c>
      <c r="C34" s="6">
        <f t="shared" si="16"/>
        <v>2.0138888888888887E-2</v>
      </c>
      <c r="D34" s="5" t="str">
        <f t="shared" si="1"/>
        <v/>
      </c>
      <c r="E34" s="4">
        <f t="shared" si="2"/>
        <v>0.11678912868123552</v>
      </c>
      <c r="F34">
        <f t="shared" si="3"/>
        <v>0.11678403584759525</v>
      </c>
      <c r="G34" s="4">
        <v>0.11679422151487578</v>
      </c>
      <c r="H34" s="5">
        <f t="shared" si="17"/>
        <v>0.35</v>
      </c>
      <c r="I34" s="5">
        <f t="shared" si="18"/>
        <v>0.15</v>
      </c>
      <c r="J34" s="5">
        <f t="shared" si="19"/>
        <v>0.15</v>
      </c>
      <c r="L34">
        <f t="shared" si="4"/>
        <v>73.308998669309574</v>
      </c>
      <c r="M34">
        <f t="shared" si="5"/>
        <v>8.1632653061224509</v>
      </c>
      <c r="N34">
        <f t="shared" si="6"/>
        <v>44.444444444444443</v>
      </c>
      <c r="O34">
        <f t="shared" si="7"/>
        <v>44.444444444444443</v>
      </c>
      <c r="P34">
        <f t="shared" si="8"/>
        <v>170.3611528643209</v>
      </c>
      <c r="Q34">
        <f t="shared" si="9"/>
        <v>7.6615160341864885E-2</v>
      </c>
      <c r="R34" s="5">
        <f t="shared" si="10"/>
        <v>20</v>
      </c>
      <c r="S34">
        <f t="shared" si="11"/>
        <v>8.6063045989943934</v>
      </c>
      <c r="U34">
        <f t="shared" si="12"/>
        <v>0.34263341326291186</v>
      </c>
      <c r="V34" s="3">
        <f t="shared" si="20"/>
        <v>20.568246511471049</v>
      </c>
      <c r="W34">
        <f t="shared" si="21"/>
        <v>600.62299754107278</v>
      </c>
      <c r="X34">
        <f t="shared" si="22"/>
        <v>600.62299754107278</v>
      </c>
      <c r="Y34">
        <f t="shared" si="13"/>
        <v>29</v>
      </c>
    </row>
    <row r="35" spans="1:26" x14ac:dyDescent="0.25">
      <c r="A35">
        <f t="shared" si="14"/>
        <v>1800</v>
      </c>
      <c r="B35">
        <v>180</v>
      </c>
      <c r="C35" s="6">
        <f t="shared" si="16"/>
        <v>2.0833333333333332E-2</v>
      </c>
      <c r="D35" s="5" t="str">
        <f t="shared" si="1"/>
        <v/>
      </c>
      <c r="E35" s="4">
        <f t="shared" si="2"/>
        <v>0.11665403153644514</v>
      </c>
      <c r="F35">
        <f t="shared" si="3"/>
        <v>0.1166489670125548</v>
      </c>
      <c r="G35" s="4">
        <v>0.11665909606033549</v>
      </c>
      <c r="H35" s="5">
        <f t="shared" si="17"/>
        <v>0.35</v>
      </c>
      <c r="I35" s="5">
        <f t="shared" si="18"/>
        <v>0.15</v>
      </c>
      <c r="J35" s="5">
        <f t="shared" si="19"/>
        <v>0.15</v>
      </c>
      <c r="L35">
        <f t="shared" si="4"/>
        <v>73.478923674348081</v>
      </c>
      <c r="M35">
        <f t="shared" si="5"/>
        <v>8.1632653061224509</v>
      </c>
      <c r="N35">
        <f t="shared" si="6"/>
        <v>44.444444444444443</v>
      </c>
      <c r="O35">
        <f t="shared" si="7"/>
        <v>44.444444444444443</v>
      </c>
      <c r="P35">
        <f t="shared" si="8"/>
        <v>170.53107786935939</v>
      </c>
      <c r="Q35">
        <f t="shared" si="9"/>
        <v>7.657697939435909E-2</v>
      </c>
      <c r="R35" s="5">
        <f t="shared" si="10"/>
        <v>20</v>
      </c>
      <c r="S35">
        <f t="shared" si="11"/>
        <v>8.6176578008424833</v>
      </c>
      <c r="U35">
        <f t="shared" si="12"/>
        <v>0.34246266287477523</v>
      </c>
      <c r="V35" s="3">
        <f t="shared" si="20"/>
        <v>20.558004795774711</v>
      </c>
      <c r="W35">
        <f t="shared" si="21"/>
        <v>621.18100233684754</v>
      </c>
      <c r="X35">
        <f t="shared" si="22"/>
        <v>621.18100233684754</v>
      </c>
      <c r="Y35">
        <f t="shared" si="13"/>
        <v>30</v>
      </c>
    </row>
    <row r="36" spans="1:26" x14ac:dyDescent="0.25">
      <c r="A36">
        <f t="shared" si="14"/>
        <v>1980</v>
      </c>
      <c r="B36">
        <f t="shared" si="15"/>
        <v>180</v>
      </c>
      <c r="C36" s="6">
        <f t="shared" si="16"/>
        <v>2.2916666666666665E-2</v>
      </c>
      <c r="D36" s="5" t="str">
        <f t="shared" si="1"/>
        <v/>
      </c>
      <c r="E36" s="4">
        <f t="shared" si="2"/>
        <v>0.11624987821054424</v>
      </c>
      <c r="F36">
        <f t="shared" si="3"/>
        <v>0.11624489820120967</v>
      </c>
      <c r="G36" s="4">
        <v>0.1162548582198788</v>
      </c>
      <c r="H36" s="5">
        <f t="shared" si="17"/>
        <v>0.35</v>
      </c>
      <c r="I36" s="5">
        <f t="shared" si="18"/>
        <v>0.15</v>
      </c>
      <c r="J36" s="5">
        <f t="shared" si="19"/>
        <v>0.15</v>
      </c>
      <c r="L36">
        <f t="shared" si="4"/>
        <v>73.990809422534582</v>
      </c>
      <c r="M36">
        <f t="shared" si="5"/>
        <v>8.1632653061224509</v>
      </c>
      <c r="N36">
        <f t="shared" si="6"/>
        <v>44.444444444444443</v>
      </c>
      <c r="O36">
        <f t="shared" si="7"/>
        <v>44.444444444444443</v>
      </c>
      <c r="P36">
        <f t="shared" si="8"/>
        <v>171.04296361754589</v>
      </c>
      <c r="Q36">
        <f t="shared" si="9"/>
        <v>7.6462306345836673E-2</v>
      </c>
      <c r="R36" s="5">
        <f t="shared" si="10"/>
        <v>20</v>
      </c>
      <c r="S36">
        <f t="shared" si="11"/>
        <v>8.6517221004167038</v>
      </c>
      <c r="U36">
        <f t="shared" si="12"/>
        <v>0.34194982941140872</v>
      </c>
      <c r="V36" s="3">
        <f t="shared" si="20"/>
        <v>61.643279317459537</v>
      </c>
      <c r="W36">
        <f t="shared" si="21"/>
        <v>682.82428165430713</v>
      </c>
      <c r="X36">
        <f t="shared" si="22"/>
        <v>682.82428165430713</v>
      </c>
      <c r="Y36">
        <f t="shared" si="13"/>
        <v>33</v>
      </c>
    </row>
    <row r="37" spans="1:26" x14ac:dyDescent="0.25">
      <c r="A37">
        <f t="shared" si="14"/>
        <v>2160</v>
      </c>
      <c r="B37">
        <f t="shared" si="15"/>
        <v>180</v>
      </c>
      <c r="C37" s="6">
        <f t="shared" si="16"/>
        <v>2.5000000000000001E-2</v>
      </c>
      <c r="D37" s="5" t="str">
        <f t="shared" si="1"/>
        <v/>
      </c>
      <c r="E37" s="4">
        <f t="shared" si="2"/>
        <v>0.11584772719161746</v>
      </c>
      <c r="F37">
        <f t="shared" si="3"/>
        <v>0.1158428310209647</v>
      </c>
      <c r="G37" s="4">
        <v>0.11585262336227023</v>
      </c>
      <c r="H37" s="5">
        <f t="shared" si="17"/>
        <v>0.35</v>
      </c>
      <c r="I37" s="5">
        <f t="shared" si="18"/>
        <v>0.15</v>
      </c>
      <c r="J37" s="5">
        <f t="shared" si="19"/>
        <v>0.15</v>
      </c>
      <c r="L37">
        <f t="shared" si="4"/>
        <v>74.505486559887288</v>
      </c>
      <c r="M37">
        <f t="shared" si="5"/>
        <v>8.1632653061224509</v>
      </c>
      <c r="N37">
        <f t="shared" si="6"/>
        <v>44.444444444444443</v>
      </c>
      <c r="O37">
        <f t="shared" si="7"/>
        <v>44.444444444444443</v>
      </c>
      <c r="P37">
        <f t="shared" si="8"/>
        <v>171.55764075489861</v>
      </c>
      <c r="Q37">
        <f t="shared" si="9"/>
        <v>7.6347525796217633E-2</v>
      </c>
      <c r="R37" s="5">
        <f t="shared" si="10"/>
        <v>20</v>
      </c>
      <c r="S37">
        <f t="shared" si="11"/>
        <v>8.6857672129371348</v>
      </c>
      <c r="U37">
        <f t="shared" si="12"/>
        <v>0.3414365151885228</v>
      </c>
      <c r="V37" s="3">
        <f t="shared" si="20"/>
        <v>61.550969294053573</v>
      </c>
      <c r="W37">
        <f t="shared" si="21"/>
        <v>744.37525094836064</v>
      </c>
      <c r="X37">
        <f t="shared" si="22"/>
        <v>744.37525094836064</v>
      </c>
      <c r="Y37">
        <f t="shared" si="13"/>
        <v>36</v>
      </c>
    </row>
    <row r="38" spans="1:26" x14ac:dyDescent="0.25">
      <c r="A38">
        <f t="shared" si="14"/>
        <v>2340</v>
      </c>
      <c r="B38">
        <f t="shared" si="15"/>
        <v>180</v>
      </c>
      <c r="C38" s="6">
        <f t="shared" si="16"/>
        <v>2.7083333333333334E-2</v>
      </c>
      <c r="D38" s="5" t="str">
        <f t="shared" si="1"/>
        <v/>
      </c>
      <c r="E38" s="4">
        <f t="shared" si="2"/>
        <v>0.11544756793670474</v>
      </c>
      <c r="F38">
        <f t="shared" si="3"/>
        <v>0.11544275493966742</v>
      </c>
      <c r="G38" s="4">
        <v>0.11545238093374208</v>
      </c>
      <c r="H38" s="5">
        <f t="shared" si="17"/>
        <v>0.35</v>
      </c>
      <c r="I38" s="5">
        <f t="shared" si="18"/>
        <v>0.15</v>
      </c>
      <c r="J38" s="5">
        <f t="shared" si="19"/>
        <v>0.15</v>
      </c>
      <c r="L38">
        <f t="shared" si="4"/>
        <v>75.022963047642335</v>
      </c>
      <c r="M38">
        <f t="shared" si="5"/>
        <v>8.1632653061224509</v>
      </c>
      <c r="N38">
        <f t="shared" si="6"/>
        <v>44.444444444444443</v>
      </c>
      <c r="O38">
        <f t="shared" si="7"/>
        <v>44.444444444444443</v>
      </c>
      <c r="P38">
        <f t="shared" si="8"/>
        <v>172.07511724265365</v>
      </c>
      <c r="Q38">
        <f t="shared" si="9"/>
        <v>7.6232640513181474E-2</v>
      </c>
      <c r="R38" s="5">
        <f t="shared" si="10"/>
        <v>20</v>
      </c>
      <c r="S38">
        <f t="shared" si="11"/>
        <v>8.7197921756284913</v>
      </c>
      <c r="U38">
        <f t="shared" si="12"/>
        <v>0.34092273258355649</v>
      </c>
      <c r="V38" s="3">
        <f t="shared" si="20"/>
        <v>61.458572733934105</v>
      </c>
      <c r="W38">
        <f t="shared" si="21"/>
        <v>805.83382368229479</v>
      </c>
      <c r="X38">
        <f t="shared" si="22"/>
        <v>805.83382368229479</v>
      </c>
      <c r="Y38">
        <f t="shared" ref="Y38:Y69" si="23">IF(U38&lt;X$3,Y37,A38/60)</f>
        <v>39</v>
      </c>
    </row>
    <row r="39" spans="1:26" x14ac:dyDescent="0.25">
      <c r="A39">
        <f t="shared" si="14"/>
        <v>2520</v>
      </c>
      <c r="B39">
        <f t="shared" si="15"/>
        <v>180</v>
      </c>
      <c r="C39" s="6">
        <f t="shared" si="16"/>
        <v>2.9166666666666667E-2</v>
      </c>
      <c r="D39" s="5" t="str">
        <f t="shared" si="1"/>
        <v/>
      </c>
      <c r="E39" s="4">
        <f t="shared" si="2"/>
        <v>0.11504938995263866</v>
      </c>
      <c r="F39">
        <f t="shared" si="3"/>
        <v>0.11504465947230171</v>
      </c>
      <c r="G39" s="4">
        <v>0.11505412043297564</v>
      </c>
      <c r="H39" s="5">
        <f t="shared" si="17"/>
        <v>0.35</v>
      </c>
      <c r="I39" s="5">
        <f t="shared" si="18"/>
        <v>0.15</v>
      </c>
      <c r="J39" s="5">
        <f t="shared" si="19"/>
        <v>0.15</v>
      </c>
      <c r="L39">
        <f t="shared" si="4"/>
        <v>75.543246812119207</v>
      </c>
      <c r="M39">
        <f t="shared" si="5"/>
        <v>8.1632653061224509</v>
      </c>
      <c r="N39">
        <f t="shared" si="6"/>
        <v>44.444444444444443</v>
      </c>
      <c r="O39">
        <f t="shared" si="7"/>
        <v>44.444444444444443</v>
      </c>
      <c r="P39">
        <f t="shared" si="8"/>
        <v>172.59540100713053</v>
      </c>
      <c r="Q39">
        <f t="shared" si="9"/>
        <v>7.6117653264022367E-2</v>
      </c>
      <c r="R39" s="5">
        <f t="shared" si="10"/>
        <v>20</v>
      </c>
      <c r="S39">
        <f t="shared" si="11"/>
        <v>8.7537960306367903</v>
      </c>
      <c r="U39">
        <f t="shared" si="12"/>
        <v>0.34040849397222556</v>
      </c>
      <c r="V39" s="3">
        <f t="shared" si="20"/>
        <v>61.366091865040168</v>
      </c>
      <c r="W39">
        <f t="shared" si="21"/>
        <v>867.19991554733497</v>
      </c>
      <c r="X39">
        <f t="shared" si="22"/>
        <v>867.19991554733497</v>
      </c>
      <c r="Y39">
        <f t="shared" si="23"/>
        <v>42</v>
      </c>
    </row>
    <row r="40" spans="1:26" x14ac:dyDescent="0.25">
      <c r="A40">
        <f t="shared" si="14"/>
        <v>2700</v>
      </c>
      <c r="B40">
        <f t="shared" si="15"/>
        <v>180</v>
      </c>
      <c r="C40" s="6">
        <f t="shared" si="16"/>
        <v>3.125E-2</v>
      </c>
      <c r="D40" s="5" t="str">
        <f t="shared" si="1"/>
        <v/>
      </c>
      <c r="E40" s="4">
        <f t="shared" si="2"/>
        <v>0.11465318279509722</v>
      </c>
      <c r="F40">
        <f t="shared" si="3"/>
        <v>0.11464853418086576</v>
      </c>
      <c r="G40" s="4">
        <v>0.11465783140932867</v>
      </c>
      <c r="H40" s="5">
        <f t="shared" si="17"/>
        <v>0.35</v>
      </c>
      <c r="I40" s="5">
        <f t="shared" si="18"/>
        <v>0.15</v>
      </c>
      <c r="J40" s="5">
        <f t="shared" si="19"/>
        <v>0.15</v>
      </c>
      <c r="L40">
        <f t="shared" si="4"/>
        <v>76.066345746394333</v>
      </c>
      <c r="M40">
        <f t="shared" si="5"/>
        <v>8.1632653061224509</v>
      </c>
      <c r="N40">
        <f t="shared" si="6"/>
        <v>44.444444444444443</v>
      </c>
      <c r="O40">
        <f t="shared" si="7"/>
        <v>44.444444444444443</v>
      </c>
      <c r="P40">
        <f t="shared" si="8"/>
        <v>173.11849994140564</v>
      </c>
      <c r="Q40">
        <f t="shared" si="9"/>
        <v>7.6002566814891842E-2</v>
      </c>
      <c r="R40" s="5">
        <f t="shared" si="10"/>
        <v>20</v>
      </c>
      <c r="S40">
        <f t="shared" si="11"/>
        <v>8.7877778252630456</v>
      </c>
      <c r="U40">
        <f t="shared" si="12"/>
        <v>0.33989381172513566</v>
      </c>
      <c r="V40" s="3">
        <f t="shared" si="20"/>
        <v>61.273528915000597</v>
      </c>
      <c r="W40">
        <f t="shared" si="21"/>
        <v>928.47344446233558</v>
      </c>
      <c r="X40">
        <f t="shared" si="22"/>
        <v>928.47344446233558</v>
      </c>
      <c r="Y40">
        <f t="shared" si="23"/>
        <v>45</v>
      </c>
    </row>
    <row r="41" spans="1:26" x14ac:dyDescent="0.25">
      <c r="A41">
        <f t="shared" si="14"/>
        <v>2880</v>
      </c>
      <c r="B41">
        <f t="shared" si="15"/>
        <v>180</v>
      </c>
      <c r="C41" s="6">
        <f t="shared" si="16"/>
        <v>3.3333333333333333E-2</v>
      </c>
      <c r="D41" s="5" t="str">
        <f t="shared" si="1"/>
        <v/>
      </c>
      <c r="E41" s="4">
        <f t="shared" si="2"/>
        <v>0.11425893606794318</v>
      </c>
      <c r="F41">
        <f t="shared" si="3"/>
        <v>0.11425436867425309</v>
      </c>
      <c r="G41" s="4">
        <v>0.11426350346163329</v>
      </c>
      <c r="H41" s="5">
        <f t="shared" si="17"/>
        <v>0.35</v>
      </c>
      <c r="I41" s="5">
        <f t="shared" si="18"/>
        <v>0.15</v>
      </c>
      <c r="J41" s="5">
        <f t="shared" si="19"/>
        <v>0.15</v>
      </c>
      <c r="L41">
        <f t="shared" si="4"/>
        <v>76.592267711342032</v>
      </c>
      <c r="M41">
        <f t="shared" si="5"/>
        <v>8.1632653061224509</v>
      </c>
      <c r="N41">
        <f t="shared" si="6"/>
        <v>44.444444444444443</v>
      </c>
      <c r="O41">
        <f t="shared" si="7"/>
        <v>44.444444444444443</v>
      </c>
      <c r="P41">
        <f t="shared" si="8"/>
        <v>173.64442190635336</v>
      </c>
      <c r="Q41">
        <f t="shared" si="9"/>
        <v>7.5887383930194147E-2</v>
      </c>
      <c r="R41" s="5">
        <f t="shared" si="10"/>
        <v>20</v>
      </c>
      <c r="S41">
        <f t="shared" si="11"/>
        <v>8.8217366121496621</v>
      </c>
      <c r="U41">
        <f t="shared" si="12"/>
        <v>0.33937869820507854</v>
      </c>
      <c r="V41" s="3">
        <f t="shared" si="20"/>
        <v>61.180886110524419</v>
      </c>
      <c r="W41">
        <f t="shared" si="21"/>
        <v>989.65433057285998</v>
      </c>
      <c r="X41">
        <f t="shared" si="22"/>
        <v>989.65433057285998</v>
      </c>
      <c r="Y41">
        <f t="shared" si="23"/>
        <v>48</v>
      </c>
    </row>
    <row r="42" spans="1:26" x14ac:dyDescent="0.25">
      <c r="A42">
        <f t="shared" si="14"/>
        <v>3060</v>
      </c>
      <c r="B42">
        <f t="shared" si="15"/>
        <v>180</v>
      </c>
      <c r="C42" s="6">
        <f t="shared" si="16"/>
        <v>3.5416666666666666E-2</v>
      </c>
      <c r="D42" s="5" t="str">
        <f t="shared" si="1"/>
        <v/>
      </c>
      <c r="E42" s="4">
        <f t="shared" si="2"/>
        <v>0.11386663942274218</v>
      </c>
      <c r="F42">
        <f t="shared" si="3"/>
        <v>0.1138621526081347</v>
      </c>
      <c r="G42" s="4">
        <v>0.11387112623734966</v>
      </c>
      <c r="H42" s="5">
        <f t="shared" si="17"/>
        <v>0.35</v>
      </c>
      <c r="I42" s="5">
        <f t="shared" si="18"/>
        <v>0.15</v>
      </c>
      <c r="J42" s="5">
        <f t="shared" si="19"/>
        <v>0.15</v>
      </c>
      <c r="L42">
        <f t="shared" si="4"/>
        <v>77.121020536281662</v>
      </c>
      <c r="M42">
        <f t="shared" si="5"/>
        <v>8.1632653061224509</v>
      </c>
      <c r="N42">
        <f t="shared" si="6"/>
        <v>44.444444444444443</v>
      </c>
      <c r="O42">
        <f t="shared" si="7"/>
        <v>44.444444444444443</v>
      </c>
      <c r="P42">
        <f t="shared" si="8"/>
        <v>174.17317473129299</v>
      </c>
      <c r="Q42">
        <f t="shared" si="9"/>
        <v>7.5772107372077943E-2</v>
      </c>
      <c r="R42" s="5">
        <f t="shared" si="10"/>
        <v>20</v>
      </c>
      <c r="S42">
        <f t="shared" si="11"/>
        <v>8.8556714494365441</v>
      </c>
      <c r="U42">
        <f t="shared" si="12"/>
        <v>0.3388631657647585</v>
      </c>
      <c r="V42" s="3">
        <f t="shared" si="20"/>
        <v>61.088165676914137</v>
      </c>
      <c r="W42">
        <f t="shared" si="21"/>
        <v>1050.7424962497741</v>
      </c>
      <c r="X42">
        <f t="shared" si="22"/>
        <v>1050.7424962497741</v>
      </c>
      <c r="Y42">
        <f t="shared" si="23"/>
        <v>51</v>
      </c>
    </row>
    <row r="43" spans="1:26" x14ac:dyDescent="0.25">
      <c r="A43">
        <f t="shared" si="14"/>
        <v>3240</v>
      </c>
      <c r="B43">
        <f t="shared" si="15"/>
        <v>180</v>
      </c>
      <c r="C43" s="6">
        <f t="shared" si="16"/>
        <v>3.7499999999999999E-2</v>
      </c>
      <c r="D43" s="5" t="str">
        <f t="shared" si="1"/>
        <v/>
      </c>
      <c r="E43" s="4">
        <f t="shared" si="2"/>
        <v>0.11347628255839531</v>
      </c>
      <c r="F43">
        <f t="shared" si="3"/>
        <v>0.11347187568484278</v>
      </c>
      <c r="G43" s="4">
        <v>0.11348068943194783</v>
      </c>
      <c r="H43" s="5">
        <f t="shared" si="17"/>
        <v>0.35</v>
      </c>
      <c r="I43" s="5">
        <f t="shared" si="18"/>
        <v>0.15</v>
      </c>
      <c r="J43" s="5">
        <f t="shared" si="19"/>
        <v>0.15</v>
      </c>
      <c r="L43">
        <f t="shared" si="4"/>
        <v>77.652612019373734</v>
      </c>
      <c r="M43">
        <f t="shared" si="5"/>
        <v>8.1632653061224509</v>
      </c>
      <c r="N43">
        <f t="shared" si="6"/>
        <v>44.444444444444443</v>
      </c>
      <c r="O43">
        <f t="shared" si="7"/>
        <v>44.444444444444443</v>
      </c>
      <c r="P43">
        <f t="shared" si="8"/>
        <v>174.70476621438505</v>
      </c>
      <c r="Q43">
        <f t="shared" si="9"/>
        <v>7.5656739899990624E-2</v>
      </c>
      <c r="R43" s="5">
        <f t="shared" si="10"/>
        <v>20</v>
      </c>
      <c r="S43">
        <f t="shared" si="11"/>
        <v>8.8895814008971108</v>
      </c>
      <c r="U43">
        <f t="shared" si="12"/>
        <v>0.33834722674479939</v>
      </c>
      <c r="V43" s="3">
        <f t="shared" si="20"/>
        <v>60.995369837656533</v>
      </c>
      <c r="W43">
        <f t="shared" si="21"/>
        <v>1111.7378660874306</v>
      </c>
      <c r="X43">
        <f t="shared" si="22"/>
        <v>1111.7378660874306</v>
      </c>
      <c r="Y43">
        <f t="shared" si="23"/>
        <v>54</v>
      </c>
    </row>
    <row r="44" spans="1:26" x14ac:dyDescent="0.25">
      <c r="A44">
        <f t="shared" si="14"/>
        <v>3420</v>
      </c>
      <c r="B44">
        <f t="shared" si="15"/>
        <v>180</v>
      </c>
      <c r="C44" s="6">
        <f t="shared" si="16"/>
        <v>3.9583333333333331E-2</v>
      </c>
      <c r="D44" s="5" t="str">
        <f t="shared" si="1"/>
        <v/>
      </c>
      <c r="E44" s="4">
        <f t="shared" si="2"/>
        <v>0.11308785522084736</v>
      </c>
      <c r="F44">
        <f t="shared" si="3"/>
        <v>0.11308352765325519</v>
      </c>
      <c r="G44" s="4">
        <v>0.11309218278843952</v>
      </c>
      <c r="H44" s="5">
        <f t="shared" si="17"/>
        <v>0.35</v>
      </c>
      <c r="I44" s="5">
        <f t="shared" si="18"/>
        <v>0.15</v>
      </c>
      <c r="J44" s="5">
        <f t="shared" si="19"/>
        <v>0.15</v>
      </c>
      <c r="L44">
        <f t="shared" si="4"/>
        <v>78.187049927852371</v>
      </c>
      <c r="M44">
        <f t="shared" si="5"/>
        <v>8.1632653061224509</v>
      </c>
      <c r="N44">
        <f t="shared" si="6"/>
        <v>44.444444444444443</v>
      </c>
      <c r="O44">
        <f t="shared" si="7"/>
        <v>44.444444444444443</v>
      </c>
      <c r="P44">
        <f t="shared" si="8"/>
        <v>175.2392041228637</v>
      </c>
      <c r="Q44">
        <f t="shared" si="9"/>
        <v>7.5541284270274831E-2</v>
      </c>
      <c r="R44" s="5">
        <f t="shared" si="10"/>
        <v>20</v>
      </c>
      <c r="S44">
        <f t="shared" si="11"/>
        <v>8.9234655360605135</v>
      </c>
      <c r="U44">
        <f t="shared" si="12"/>
        <v>0.33783089347194023</v>
      </c>
      <c r="V44" s="3">
        <f t="shared" si="20"/>
        <v>60.902500814063892</v>
      </c>
      <c r="W44">
        <f t="shared" si="21"/>
        <v>1172.6403669014944</v>
      </c>
      <c r="X44">
        <f t="shared" si="22"/>
        <v>1172.6403669014944</v>
      </c>
      <c r="Y44">
        <f t="shared" si="23"/>
        <v>57</v>
      </c>
    </row>
    <row r="45" spans="1:26" s="8" customFormat="1" x14ac:dyDescent="0.25">
      <c r="A45">
        <f t="shared" si="14"/>
        <v>3600</v>
      </c>
      <c r="B45">
        <v>240</v>
      </c>
      <c r="C45" s="6">
        <f t="shared" si="16"/>
        <v>4.1666666666666664E-2</v>
      </c>
      <c r="D45" s="5" t="str">
        <f t="shared" si="1"/>
        <v/>
      </c>
      <c r="E45" s="4">
        <f t="shared" si="2"/>
        <v>0.11270134720284535</v>
      </c>
      <c r="F45">
        <f t="shared" si="3"/>
        <v>0.11269709830868035</v>
      </c>
      <c r="G45" s="4">
        <v>0.11270559609701034</v>
      </c>
      <c r="H45" s="5">
        <f t="shared" si="17"/>
        <v>0.35</v>
      </c>
      <c r="I45" s="5">
        <f t="shared" si="18"/>
        <v>0.15</v>
      </c>
      <c r="J45" s="5">
        <f t="shared" si="19"/>
        <v>0.15</v>
      </c>
      <c r="K45"/>
      <c r="L45">
        <f t="shared" si="4"/>
        <v>78.7243419981491</v>
      </c>
      <c r="M45">
        <f t="shared" si="5"/>
        <v>8.1632653061224509</v>
      </c>
      <c r="N45">
        <f t="shared" si="6"/>
        <v>44.444444444444443</v>
      </c>
      <c r="O45">
        <f t="shared" si="7"/>
        <v>44.444444444444443</v>
      </c>
      <c r="P45">
        <f t="shared" si="8"/>
        <v>175.77649619316043</v>
      </c>
      <c r="Q45">
        <f t="shared" si="9"/>
        <v>7.5425743235794054E-2</v>
      </c>
      <c r="R45" s="5">
        <f t="shared" si="10"/>
        <v>20</v>
      </c>
      <c r="S45">
        <f t="shared" si="11"/>
        <v>8.9573229303238691</v>
      </c>
      <c r="T45"/>
      <c r="U45">
        <f t="shared" si="12"/>
        <v>0.33731417825736093</v>
      </c>
      <c r="V45" s="3">
        <f t="shared" si="20"/>
        <v>60.809560824949244</v>
      </c>
      <c r="W45">
        <f t="shared" si="21"/>
        <v>1233.4499277264435</v>
      </c>
      <c r="X45">
        <f t="shared" si="22"/>
        <v>1233.4499277264435</v>
      </c>
      <c r="Y45">
        <f t="shared" si="23"/>
        <v>60</v>
      </c>
      <c r="Z45"/>
    </row>
    <row r="46" spans="1:26" s="8" customFormat="1" x14ac:dyDescent="0.25">
      <c r="A46">
        <f t="shared" si="14"/>
        <v>3840</v>
      </c>
      <c r="B46">
        <f t="shared" si="15"/>
        <v>240</v>
      </c>
      <c r="C46" s="6">
        <f t="shared" si="16"/>
        <v>4.4444444444444439E-2</v>
      </c>
      <c r="D46" s="5" t="str">
        <f t="shared" si="1"/>
        <v/>
      </c>
      <c r="E46" s="4">
        <f t="shared" si="2"/>
        <v>0.11218884060636643</v>
      </c>
      <c r="F46">
        <f t="shared" si="3"/>
        <v>0.11218469565975556</v>
      </c>
      <c r="G46" s="4">
        <v>0.1121929855529773</v>
      </c>
      <c r="H46" s="5">
        <f t="shared" si="17"/>
        <v>0.35</v>
      </c>
      <c r="I46" s="5">
        <f t="shared" si="18"/>
        <v>0.15</v>
      </c>
      <c r="J46" s="5">
        <f t="shared" si="19"/>
        <v>0.15</v>
      </c>
      <c r="K46"/>
      <c r="L46">
        <f t="shared" si="4"/>
        <v>79.445369583895172</v>
      </c>
      <c r="M46">
        <f t="shared" si="5"/>
        <v>8.1632653061224509</v>
      </c>
      <c r="N46">
        <f t="shared" si="6"/>
        <v>44.444444444444443</v>
      </c>
      <c r="O46">
        <f t="shared" si="7"/>
        <v>44.444444444444443</v>
      </c>
      <c r="P46">
        <f t="shared" si="8"/>
        <v>176.4975237789065</v>
      </c>
      <c r="Q46">
        <f t="shared" si="9"/>
        <v>7.5271520965310326E-2</v>
      </c>
      <c r="R46" s="5">
        <f t="shared" si="10"/>
        <v>20</v>
      </c>
      <c r="S46">
        <f t="shared" si="11"/>
        <v>9.0024344685327353</v>
      </c>
      <c r="T46"/>
      <c r="U46">
        <f t="shared" si="12"/>
        <v>0.33662447529646899</v>
      </c>
      <c r="V46" s="3">
        <f t="shared" si="20"/>
        <v>80.955402781766622</v>
      </c>
      <c r="W46">
        <f t="shared" si="21"/>
        <v>1314.4053305082102</v>
      </c>
      <c r="X46">
        <f t="shared" si="22"/>
        <v>1314.4053305082102</v>
      </c>
      <c r="Y46">
        <f t="shared" si="23"/>
        <v>64</v>
      </c>
      <c r="Z46"/>
    </row>
    <row r="47" spans="1:26" s="8" customFormat="1" x14ac:dyDescent="0.25">
      <c r="A47">
        <f t="shared" si="14"/>
        <v>4080</v>
      </c>
      <c r="B47">
        <f t="shared" si="15"/>
        <v>240</v>
      </c>
      <c r="C47" s="6">
        <f t="shared" si="16"/>
        <v>4.7222222222222228E-2</v>
      </c>
      <c r="D47" s="5" t="str">
        <f t="shared" si="1"/>
        <v/>
      </c>
      <c r="E47" s="4">
        <f t="shared" si="2"/>
        <v>0.11167970544951196</v>
      </c>
      <c r="F47">
        <f t="shared" si="3"/>
        <v>0.1116756633357304</v>
      </c>
      <c r="G47" s="4">
        <v>0.11168374756329352</v>
      </c>
      <c r="H47" s="5">
        <f t="shared" si="17"/>
        <v>0.35</v>
      </c>
      <c r="I47" s="5">
        <f t="shared" si="18"/>
        <v>0.15</v>
      </c>
      <c r="J47" s="5">
        <f t="shared" si="19"/>
        <v>0.15</v>
      </c>
      <c r="K47"/>
      <c r="L47">
        <f t="shared" si="4"/>
        <v>80.171506286922437</v>
      </c>
      <c r="M47">
        <f t="shared" si="5"/>
        <v>8.1632653061224509</v>
      </c>
      <c r="N47">
        <f t="shared" si="6"/>
        <v>44.444444444444443</v>
      </c>
      <c r="O47">
        <f t="shared" si="7"/>
        <v>44.444444444444443</v>
      </c>
      <c r="P47">
        <f t="shared" si="8"/>
        <v>177.22366048193376</v>
      </c>
      <c r="Q47">
        <f t="shared" si="9"/>
        <v>7.5117158066684703E-2</v>
      </c>
      <c r="R47" s="5">
        <f t="shared" si="10"/>
        <v>20</v>
      </c>
      <c r="S47">
        <f t="shared" si="11"/>
        <v>9.0474946820201936</v>
      </c>
      <c r="T47"/>
      <c r="U47">
        <f t="shared" si="12"/>
        <v>0.33593414342740735</v>
      </c>
      <c r="V47" s="3">
        <f t="shared" si="20"/>
        <v>80.789874071152553</v>
      </c>
      <c r="W47">
        <f t="shared" si="21"/>
        <v>1395.1952045793628</v>
      </c>
      <c r="X47">
        <f t="shared" si="22"/>
        <v>1395.1952045793628</v>
      </c>
      <c r="Y47">
        <f t="shared" si="23"/>
        <v>68</v>
      </c>
      <c r="Z47"/>
    </row>
    <row r="48" spans="1:26" s="8" customFormat="1" x14ac:dyDescent="0.25">
      <c r="A48">
        <f t="shared" si="14"/>
        <v>4320</v>
      </c>
      <c r="B48">
        <f t="shared" si="15"/>
        <v>240</v>
      </c>
      <c r="C48" s="6">
        <f t="shared" si="16"/>
        <v>0.05</v>
      </c>
      <c r="D48" s="5" t="str">
        <f t="shared" si="1"/>
        <v/>
      </c>
      <c r="E48" s="4">
        <f t="shared" si="2"/>
        <v>0.11117391791505624</v>
      </c>
      <c r="F48">
        <f t="shared" si="3"/>
        <v>0.11116997752379695</v>
      </c>
      <c r="G48" s="4">
        <v>0.11117785830631551</v>
      </c>
      <c r="H48" s="5">
        <f t="shared" si="17"/>
        <v>0.35</v>
      </c>
      <c r="I48" s="5">
        <f t="shared" si="18"/>
        <v>0.15</v>
      </c>
      <c r="J48" s="5">
        <f t="shared" si="19"/>
        <v>0.15</v>
      </c>
      <c r="K48"/>
      <c r="L48">
        <f t="shared" si="4"/>
        <v>80.902770210673523</v>
      </c>
      <c r="M48">
        <f t="shared" si="5"/>
        <v>8.1632653061224509</v>
      </c>
      <c r="N48">
        <f t="shared" si="6"/>
        <v>44.444444444444443</v>
      </c>
      <c r="O48">
        <f t="shared" si="7"/>
        <v>44.444444444444443</v>
      </c>
      <c r="P48">
        <f t="shared" si="8"/>
        <v>177.95492440568486</v>
      </c>
      <c r="Q48">
        <f t="shared" si="9"/>
        <v>7.4962661035662015E-2</v>
      </c>
      <c r="R48" s="5">
        <f t="shared" si="10"/>
        <v>20</v>
      </c>
      <c r="S48">
        <f t="shared" si="11"/>
        <v>9.0925014276355771</v>
      </c>
      <c r="T48"/>
      <c r="U48">
        <f t="shared" si="12"/>
        <v>0.33524321170003013</v>
      </c>
      <c r="V48" s="3">
        <f t="shared" si="20"/>
        <v>80.624194422577759</v>
      </c>
      <c r="W48">
        <f t="shared" si="21"/>
        <v>1475.8193990019406</v>
      </c>
      <c r="X48">
        <f t="shared" si="22"/>
        <v>1475.8193990019406</v>
      </c>
      <c r="Y48">
        <f t="shared" si="23"/>
        <v>72</v>
      </c>
      <c r="Z48"/>
    </row>
    <row r="49" spans="1:26" s="8" customFormat="1" x14ac:dyDescent="0.25">
      <c r="A49">
        <f t="shared" si="14"/>
        <v>4560</v>
      </c>
      <c r="B49">
        <f t="shared" si="15"/>
        <v>240</v>
      </c>
      <c r="C49" s="6">
        <f t="shared" si="16"/>
        <v>5.2777777777777778E-2</v>
      </c>
      <c r="D49" s="5" t="str">
        <f t="shared" si="1"/>
        <v/>
      </c>
      <c r="E49" s="4">
        <f t="shared" si="2"/>
        <v>0.11067145433113729</v>
      </c>
      <c r="F49">
        <f t="shared" si="3"/>
        <v>0.11066761455617073</v>
      </c>
      <c r="G49" s="4">
        <v>0.11067529410610386</v>
      </c>
      <c r="H49" s="5">
        <f t="shared" si="17"/>
        <v>0.35</v>
      </c>
      <c r="I49" s="5">
        <f t="shared" si="18"/>
        <v>0.15</v>
      </c>
      <c r="J49" s="5">
        <f t="shared" si="19"/>
        <v>0.15</v>
      </c>
      <c r="K49"/>
      <c r="L49">
        <f t="shared" si="4"/>
        <v>81.639179360717293</v>
      </c>
      <c r="M49">
        <f t="shared" si="5"/>
        <v>8.1632653061224509</v>
      </c>
      <c r="N49">
        <f t="shared" si="6"/>
        <v>44.444444444444443</v>
      </c>
      <c r="O49">
        <f t="shared" si="7"/>
        <v>44.444444444444443</v>
      </c>
      <c r="P49">
        <f t="shared" si="8"/>
        <v>178.69133355572862</v>
      </c>
      <c r="Q49">
        <f t="shared" si="9"/>
        <v>7.4808036352155369E-2</v>
      </c>
      <c r="R49" s="5">
        <f t="shared" si="10"/>
        <v>20</v>
      </c>
      <c r="S49">
        <f t="shared" si="11"/>
        <v>9.1374525821932391</v>
      </c>
      <c r="T49"/>
      <c r="U49">
        <f t="shared" si="12"/>
        <v>0.3345517090933896</v>
      </c>
      <c r="V49" s="3">
        <f t="shared" si="20"/>
        <v>80.458370808007231</v>
      </c>
      <c r="W49">
        <f t="shared" si="21"/>
        <v>1556.2777698099478</v>
      </c>
      <c r="X49">
        <f t="shared" si="22"/>
        <v>1556.2777698099478</v>
      </c>
      <c r="Y49">
        <f t="shared" si="23"/>
        <v>76</v>
      </c>
      <c r="Z49"/>
    </row>
    <row r="50" spans="1:26" s="8" customFormat="1" x14ac:dyDescent="0.25">
      <c r="A50">
        <f t="shared" si="14"/>
        <v>4800</v>
      </c>
      <c r="B50">
        <f t="shared" si="15"/>
        <v>240</v>
      </c>
      <c r="C50" s="6">
        <f t="shared" si="16"/>
        <v>5.5555555555555559E-2</v>
      </c>
      <c r="D50" s="5" t="str">
        <f t="shared" si="1"/>
        <v/>
      </c>
      <c r="E50" s="4">
        <f t="shared" si="2"/>
        <v>0.11017229117066821</v>
      </c>
      <c r="F50">
        <f t="shared" si="3"/>
        <v>0.11016855090961178</v>
      </c>
      <c r="G50" s="4">
        <v>0.11017603143172462</v>
      </c>
      <c r="H50" s="5">
        <f t="shared" si="17"/>
        <v>0.35</v>
      </c>
      <c r="I50" s="5">
        <f t="shared" si="18"/>
        <v>0.15</v>
      </c>
      <c r="J50" s="5">
        <f t="shared" si="19"/>
        <v>0.15</v>
      </c>
      <c r="K50"/>
      <c r="L50">
        <f t="shared" si="4"/>
        <v>82.380751644415213</v>
      </c>
      <c r="M50">
        <f t="shared" si="5"/>
        <v>8.1632653061224509</v>
      </c>
      <c r="N50">
        <f t="shared" si="6"/>
        <v>44.444444444444443</v>
      </c>
      <c r="O50">
        <f t="shared" si="7"/>
        <v>44.444444444444443</v>
      </c>
      <c r="P50">
        <f t="shared" si="8"/>
        <v>179.43290583942652</v>
      </c>
      <c r="Q50">
        <f t="shared" si="9"/>
        <v>7.4653290478959869E-2</v>
      </c>
      <c r="R50" s="5">
        <f t="shared" si="10"/>
        <v>20</v>
      </c>
      <c r="S50">
        <f t="shared" si="11"/>
        <v>9.182346042830881</v>
      </c>
      <c r="T50"/>
      <c r="U50">
        <f t="shared" si="12"/>
        <v>0.33385966450998422</v>
      </c>
      <c r="V50" s="3">
        <f t="shared" si="20"/>
        <v>80.292410182413505</v>
      </c>
      <c r="W50">
        <f t="shared" si="21"/>
        <v>1636.5701799923613</v>
      </c>
      <c r="X50">
        <f t="shared" si="22"/>
        <v>1636.5701799923613</v>
      </c>
      <c r="Y50">
        <f t="shared" si="23"/>
        <v>80</v>
      </c>
      <c r="Z50"/>
    </row>
    <row r="51" spans="1:26" s="8" customFormat="1" x14ac:dyDescent="0.25">
      <c r="A51">
        <f t="shared" si="14"/>
        <v>5040</v>
      </c>
      <c r="B51">
        <f t="shared" si="15"/>
        <v>240</v>
      </c>
      <c r="C51" s="6">
        <f t="shared" si="16"/>
        <v>5.8333333333333334E-2</v>
      </c>
      <c r="D51" s="5" t="str">
        <f t="shared" si="1"/>
        <v/>
      </c>
      <c r="E51" s="4">
        <f t="shared" si="2"/>
        <v>0.10967640505077947</v>
      </c>
      <c r="F51">
        <f t="shared" si="3"/>
        <v>0.10967276320494605</v>
      </c>
      <c r="G51" s="4">
        <v>0.10968004689661288</v>
      </c>
      <c r="H51" s="5">
        <f t="shared" si="17"/>
        <v>0.35</v>
      </c>
      <c r="I51" s="5">
        <f t="shared" si="18"/>
        <v>0.15</v>
      </c>
      <c r="J51" s="5">
        <f t="shared" si="19"/>
        <v>0.15</v>
      </c>
      <c r="K51"/>
      <c r="L51">
        <f t="shared" si="4"/>
        <v>83.127504870539497</v>
      </c>
      <c r="M51">
        <f t="shared" si="5"/>
        <v>8.1632653061224509</v>
      </c>
      <c r="N51">
        <f t="shared" si="6"/>
        <v>44.444444444444443</v>
      </c>
      <c r="O51">
        <f t="shared" si="7"/>
        <v>44.444444444444443</v>
      </c>
      <c r="P51">
        <f t="shared" si="8"/>
        <v>180.17965906555082</v>
      </c>
      <c r="Q51">
        <f t="shared" si="9"/>
        <v>7.4498429860499718E-2</v>
      </c>
      <c r="R51" s="5">
        <f t="shared" si="10"/>
        <v>20</v>
      </c>
      <c r="S51">
        <f t="shared" si="11"/>
        <v>9.2271797273516931</v>
      </c>
      <c r="T51"/>
      <c r="U51">
        <f t="shared" si="12"/>
        <v>0.3331671067701551</v>
      </c>
      <c r="V51" s="3">
        <f t="shared" si="20"/>
        <v>80.126319482396212</v>
      </c>
      <c r="W51">
        <f t="shared" si="21"/>
        <v>1716.6964994747575</v>
      </c>
      <c r="X51">
        <f t="shared" si="22"/>
        <v>1716.6964994747575</v>
      </c>
      <c r="Y51">
        <f t="shared" si="23"/>
        <v>84</v>
      </c>
      <c r="Z51"/>
    </row>
    <row r="52" spans="1:26" s="8" customFormat="1" x14ac:dyDescent="0.25">
      <c r="A52">
        <f t="shared" si="14"/>
        <v>5280</v>
      </c>
      <c r="B52">
        <f t="shared" si="15"/>
        <v>240</v>
      </c>
      <c r="C52" s="6">
        <f t="shared" si="16"/>
        <v>6.1111111111111109E-2</v>
      </c>
      <c r="D52" s="5" t="str">
        <f t="shared" si="1"/>
        <v/>
      </c>
      <c r="E52" s="4">
        <f t="shared" si="2"/>
        <v>0.1091837727322825</v>
      </c>
      <c r="F52">
        <f t="shared" si="3"/>
        <v>0.10918022820658692</v>
      </c>
      <c r="G52" s="4">
        <v>0.10918731725797809</v>
      </c>
      <c r="H52" s="5">
        <f t="shared" si="17"/>
        <v>0.35</v>
      </c>
      <c r="I52" s="5">
        <f t="shared" si="18"/>
        <v>0.15</v>
      </c>
      <c r="J52" s="5">
        <f t="shared" si="19"/>
        <v>0.15</v>
      </c>
      <c r="K52"/>
      <c r="L52">
        <f t="shared" si="4"/>
        <v>83.879456748866488</v>
      </c>
      <c r="M52">
        <f t="shared" si="5"/>
        <v>8.1632653061224509</v>
      </c>
      <c r="N52">
        <f t="shared" si="6"/>
        <v>44.444444444444443</v>
      </c>
      <c r="O52">
        <f t="shared" si="7"/>
        <v>44.444444444444443</v>
      </c>
      <c r="P52">
        <f t="shared" si="8"/>
        <v>180.93161094387781</v>
      </c>
      <c r="Q52">
        <f t="shared" si="9"/>
        <v>7.4343460921603807E-2</v>
      </c>
      <c r="R52" s="5">
        <f t="shared" si="10"/>
        <v>20</v>
      </c>
      <c r="S52">
        <f t="shared" si="11"/>
        <v>9.2719515745520678</v>
      </c>
      <c r="T52"/>
      <c r="U52">
        <f t="shared" si="12"/>
        <v>0.33247406460661055</v>
      </c>
      <c r="V52" s="3">
        <f t="shared" si="20"/>
        <v>79.960105624837226</v>
      </c>
      <c r="W52">
        <f t="shared" si="21"/>
        <v>1796.6566050995948</v>
      </c>
      <c r="X52">
        <f t="shared" si="22"/>
        <v>1796.6566050995948</v>
      </c>
      <c r="Y52">
        <f t="shared" si="23"/>
        <v>88</v>
      </c>
      <c r="Z52"/>
    </row>
    <row r="53" spans="1:26" s="8" customFormat="1" x14ac:dyDescent="0.25">
      <c r="A53">
        <f t="shared" si="14"/>
        <v>5520</v>
      </c>
      <c r="B53">
        <f t="shared" si="15"/>
        <v>240</v>
      </c>
      <c r="C53" s="6">
        <f t="shared" si="16"/>
        <v>6.3888888888888898E-2</v>
      </c>
      <c r="D53" s="5" t="str">
        <f t="shared" si="1"/>
        <v/>
      </c>
      <c r="E53" s="4">
        <f t="shared" si="2"/>
        <v>0.10869437111914773</v>
      </c>
      <c r="F53">
        <f t="shared" si="3"/>
        <v>0.1086909228220561</v>
      </c>
      <c r="G53" s="4">
        <v>0.10869781941623938</v>
      </c>
      <c r="H53" s="5">
        <f t="shared" si="17"/>
        <v>0.35</v>
      </c>
      <c r="I53" s="5">
        <f t="shared" si="18"/>
        <v>0.15</v>
      </c>
      <c r="J53" s="5">
        <f t="shared" si="19"/>
        <v>0.15</v>
      </c>
      <c r="K53"/>
      <c r="L53">
        <f t="shared" si="4"/>
        <v>84.636624889757726</v>
      </c>
      <c r="M53">
        <f t="shared" si="5"/>
        <v>8.1632653061224509</v>
      </c>
      <c r="N53">
        <f t="shared" si="6"/>
        <v>44.444444444444443</v>
      </c>
      <c r="O53">
        <f t="shared" si="7"/>
        <v>44.444444444444443</v>
      </c>
      <c r="P53">
        <f t="shared" si="8"/>
        <v>181.68877908476904</v>
      </c>
      <c r="Q53">
        <f t="shared" si="9"/>
        <v>7.4188390066307217E-2</v>
      </c>
      <c r="R53" s="5">
        <f t="shared" si="10"/>
        <v>20</v>
      </c>
      <c r="S53">
        <f t="shared" si="11"/>
        <v>9.3166595445357174</v>
      </c>
      <c r="T53"/>
      <c r="U53">
        <f t="shared" si="12"/>
        <v>0.33178056665906613</v>
      </c>
      <c r="V53" s="3">
        <f t="shared" si="20"/>
        <v>79.793775505586538</v>
      </c>
      <c r="W53">
        <f t="shared" si="21"/>
        <v>1876.4503806051814</v>
      </c>
      <c r="X53">
        <f t="shared" si="22"/>
        <v>1876.4503806051814</v>
      </c>
      <c r="Y53">
        <f t="shared" si="23"/>
        <v>92</v>
      </c>
      <c r="Z53"/>
    </row>
    <row r="54" spans="1:26" s="8" customFormat="1" x14ac:dyDescent="0.25">
      <c r="A54">
        <f t="shared" si="14"/>
        <v>5760</v>
      </c>
      <c r="B54">
        <f t="shared" si="15"/>
        <v>240</v>
      </c>
      <c r="C54" s="6">
        <f t="shared" si="16"/>
        <v>6.6666666666666666E-2</v>
      </c>
      <c r="D54" s="5" t="str">
        <f t="shared" si="1"/>
        <v/>
      </c>
      <c r="E54" s="4">
        <f t="shared" si="2"/>
        <v>0.10820817725799305</v>
      </c>
      <c r="F54">
        <f t="shared" si="3"/>
        <v>0.10820482410150442</v>
      </c>
      <c r="G54" s="4">
        <v>0.10821153041448167</v>
      </c>
      <c r="H54" s="5">
        <f t="shared" si="17"/>
        <v>0.35</v>
      </c>
      <c r="I54" s="5">
        <f t="shared" si="18"/>
        <v>0.15</v>
      </c>
      <c r="J54" s="5">
        <f t="shared" si="19"/>
        <v>0.15</v>
      </c>
      <c r="K54"/>
      <c r="L54">
        <f t="shared" si="4"/>
        <v>85.399026803739247</v>
      </c>
      <c r="M54">
        <f t="shared" si="5"/>
        <v>8.1632653061224509</v>
      </c>
      <c r="N54">
        <f t="shared" si="6"/>
        <v>44.444444444444443</v>
      </c>
      <c r="O54">
        <f t="shared" si="7"/>
        <v>44.444444444444443</v>
      </c>
      <c r="P54">
        <f t="shared" si="8"/>
        <v>182.45118099875057</v>
      </c>
      <c r="Q54">
        <f t="shared" si="9"/>
        <v>7.4033223676676266E-2</v>
      </c>
      <c r="R54" s="5">
        <f t="shared" si="10"/>
        <v>20</v>
      </c>
      <c r="S54">
        <f t="shared" si="11"/>
        <v>9.3613016190149008</v>
      </c>
      <c r="T54"/>
      <c r="U54">
        <f t="shared" si="12"/>
        <v>0.33108664146899008</v>
      </c>
      <c r="V54" s="3">
        <f t="shared" si="20"/>
        <v>79.627335998175866</v>
      </c>
      <c r="W54">
        <f t="shared" si="21"/>
        <v>1956.0777166033572</v>
      </c>
      <c r="X54">
        <f t="shared" si="22"/>
        <v>1956.0777166033572</v>
      </c>
      <c r="Y54">
        <f t="shared" si="23"/>
        <v>96</v>
      </c>
      <c r="Z54"/>
    </row>
    <row r="55" spans="1:26" s="8" customFormat="1" x14ac:dyDescent="0.25">
      <c r="A55">
        <f t="shared" si="14"/>
        <v>6000</v>
      </c>
      <c r="B55">
        <v>300</v>
      </c>
      <c r="C55" s="6">
        <f t="shared" si="16"/>
        <v>6.9444444444444448E-2</v>
      </c>
      <c r="D55" s="5" t="str">
        <f t="shared" si="1"/>
        <v/>
      </c>
      <c r="E55" s="4">
        <f t="shared" si="2"/>
        <v>0.10772516833757952</v>
      </c>
      <c r="F55">
        <f t="shared" si="3"/>
        <v>0.10772190923723202</v>
      </c>
      <c r="G55" s="4">
        <v>0.10772842743792702</v>
      </c>
      <c r="H55" s="5">
        <f t="shared" si="17"/>
        <v>0.35</v>
      </c>
      <c r="I55" s="5">
        <f t="shared" si="18"/>
        <v>0.15</v>
      </c>
      <c r="J55" s="5">
        <f t="shared" si="19"/>
        <v>0.15</v>
      </c>
      <c r="K55"/>
      <c r="L55">
        <f t="shared" si="4"/>
        <v>86.166679901084862</v>
      </c>
      <c r="M55">
        <f t="shared" si="5"/>
        <v>8.1632653061224509</v>
      </c>
      <c r="N55">
        <f t="shared" si="6"/>
        <v>44.444444444444443</v>
      </c>
      <c r="O55">
        <f t="shared" si="7"/>
        <v>44.444444444444443</v>
      </c>
      <c r="P55">
        <f t="shared" si="8"/>
        <v>183.21883409609617</v>
      </c>
      <c r="Q55">
        <f t="shared" si="9"/>
        <v>7.3877968111656492E-2</v>
      </c>
      <c r="R55" s="5">
        <f t="shared" si="10"/>
        <v>20</v>
      </c>
      <c r="S55">
        <f t="shared" si="11"/>
        <v>9.4058758015992456</v>
      </c>
      <c r="T55"/>
      <c r="U55">
        <f t="shared" si="12"/>
        <v>0.33039231747445141</v>
      </c>
      <c r="V55" s="3">
        <f t="shared" si="20"/>
        <v>79.460793952557623</v>
      </c>
      <c r="W55">
        <f t="shared" si="21"/>
        <v>2035.5385105559149</v>
      </c>
      <c r="X55">
        <f t="shared" si="22"/>
        <v>2035.5385105559149</v>
      </c>
      <c r="Y55">
        <f t="shared" si="23"/>
        <v>100</v>
      </c>
      <c r="Z55"/>
    </row>
    <row r="56" spans="1:26" s="8" customFormat="1" x14ac:dyDescent="0.25">
      <c r="A56">
        <f t="shared" si="14"/>
        <v>6300</v>
      </c>
      <c r="B56">
        <f t="shared" si="15"/>
        <v>300</v>
      </c>
      <c r="C56" s="6">
        <f t="shared" si="16"/>
        <v>7.2916666666666671E-2</v>
      </c>
      <c r="D56" s="5" t="str">
        <f t="shared" si="1"/>
        <v/>
      </c>
      <c r="E56" s="4">
        <f t="shared" si="2"/>
        <v>0.10712569437124803</v>
      </c>
      <c r="F56">
        <f t="shared" si="3"/>
        <v>0.10712255136807924</v>
      </c>
      <c r="G56" s="4">
        <v>0.10712883737441682</v>
      </c>
      <c r="H56" s="5">
        <f t="shared" si="17"/>
        <v>0.35</v>
      </c>
      <c r="I56" s="5">
        <f t="shared" si="18"/>
        <v>0.15</v>
      </c>
      <c r="J56" s="5">
        <f t="shared" si="19"/>
        <v>0.15</v>
      </c>
      <c r="K56"/>
      <c r="L56">
        <f t="shared" si="4"/>
        <v>87.133912768434215</v>
      </c>
      <c r="M56">
        <f t="shared" si="5"/>
        <v>8.1632653061224509</v>
      </c>
      <c r="N56">
        <f t="shared" si="6"/>
        <v>44.444444444444443</v>
      </c>
      <c r="O56">
        <f t="shared" si="7"/>
        <v>44.444444444444443</v>
      </c>
      <c r="P56">
        <f t="shared" si="8"/>
        <v>184.18606696344554</v>
      </c>
      <c r="Q56">
        <f t="shared" si="9"/>
        <v>7.3683731762379093E-2</v>
      </c>
      <c r="R56" s="5">
        <f t="shared" si="10"/>
        <v>20</v>
      </c>
      <c r="S56">
        <f t="shared" si="11"/>
        <v>9.4615096793100264</v>
      </c>
      <c r="T56"/>
      <c r="U56">
        <f t="shared" si="12"/>
        <v>0.32952366611308009</v>
      </c>
      <c r="V56" s="3">
        <f t="shared" si="20"/>
        <v>99.117695242335429</v>
      </c>
      <c r="W56">
        <f t="shared" si="21"/>
        <v>2134.6562057982501</v>
      </c>
      <c r="X56">
        <f t="shared" si="22"/>
        <v>2134.6562057982501</v>
      </c>
      <c r="Y56">
        <f t="shared" si="23"/>
        <v>105</v>
      </c>
      <c r="Z56"/>
    </row>
    <row r="57" spans="1:26" s="8" customFormat="1" x14ac:dyDescent="0.25">
      <c r="A57">
        <f t="shared" si="14"/>
        <v>6600</v>
      </c>
      <c r="B57">
        <f t="shared" si="15"/>
        <v>300</v>
      </c>
      <c r="C57" s="6">
        <f t="shared" si="16"/>
        <v>7.6388888888888881E-2</v>
      </c>
      <c r="D57" s="5" t="str">
        <f t="shared" si="1"/>
        <v/>
      </c>
      <c r="E57" s="4">
        <f t="shared" si="2"/>
        <v>0.10653111955333863</v>
      </c>
      <c r="F57">
        <f t="shared" si="3"/>
        <v>0.10652809096680226</v>
      </c>
      <c r="G57" s="4">
        <v>0.10653414813987501</v>
      </c>
      <c r="H57" s="5">
        <f t="shared" si="17"/>
        <v>0.35</v>
      </c>
      <c r="I57" s="5">
        <f t="shared" si="18"/>
        <v>0.15</v>
      </c>
      <c r="J57" s="5">
        <f t="shared" si="19"/>
        <v>0.15</v>
      </c>
      <c r="K57"/>
      <c r="L57">
        <f t="shared" si="4"/>
        <v>88.109416445219637</v>
      </c>
      <c r="M57">
        <f t="shared" si="5"/>
        <v>8.1632653061224509</v>
      </c>
      <c r="N57">
        <f t="shared" si="6"/>
        <v>44.444444444444443</v>
      </c>
      <c r="O57">
        <f t="shared" si="7"/>
        <v>44.444444444444443</v>
      </c>
      <c r="P57">
        <f t="shared" si="8"/>
        <v>185.16157064023096</v>
      </c>
      <c r="Q57">
        <f t="shared" si="9"/>
        <v>7.3489378062080155E-2</v>
      </c>
      <c r="R57" s="5">
        <f t="shared" si="10"/>
        <v>20</v>
      </c>
      <c r="S57">
        <f t="shared" si="11"/>
        <v>9.5170305739538428</v>
      </c>
      <c r="T57"/>
      <c r="U57">
        <f t="shared" si="12"/>
        <v>0.32865448994198598</v>
      </c>
      <c r="V57" s="3">
        <f t="shared" si="20"/>
        <v>98.857099833924025</v>
      </c>
      <c r="W57">
        <f t="shared" si="21"/>
        <v>2233.5133056321743</v>
      </c>
      <c r="X57">
        <f t="shared" si="22"/>
        <v>2233.5133056321743</v>
      </c>
      <c r="Y57">
        <f t="shared" si="23"/>
        <v>110</v>
      </c>
      <c r="Z57"/>
    </row>
    <row r="58" spans="1:26" s="8" customFormat="1" x14ac:dyDescent="0.25">
      <c r="A58">
        <f t="shared" si="14"/>
        <v>6900</v>
      </c>
      <c r="B58">
        <f t="shared" si="15"/>
        <v>300</v>
      </c>
      <c r="C58" s="6">
        <f t="shared" si="16"/>
        <v>7.9861111111111119E-2</v>
      </c>
      <c r="D58" s="5" t="str">
        <f t="shared" si="1"/>
        <v/>
      </c>
      <c r="E58" s="4">
        <f t="shared" si="2"/>
        <v>0.10594140024552423</v>
      </c>
      <c r="F58">
        <f t="shared" si="3"/>
        <v>0.1059384844021973</v>
      </c>
      <c r="G58" s="4">
        <v>0.10594431608885116</v>
      </c>
      <c r="H58" s="5">
        <f t="shared" si="17"/>
        <v>0.35</v>
      </c>
      <c r="I58" s="5">
        <f t="shared" si="18"/>
        <v>0.15</v>
      </c>
      <c r="J58" s="5">
        <f t="shared" si="19"/>
        <v>0.15</v>
      </c>
      <c r="K58"/>
      <c r="L58">
        <f t="shared" si="4"/>
        <v>89.093224305472887</v>
      </c>
      <c r="M58">
        <f t="shared" si="5"/>
        <v>8.1632653061224509</v>
      </c>
      <c r="N58">
        <f t="shared" si="6"/>
        <v>44.444444444444443</v>
      </c>
      <c r="O58">
        <f t="shared" si="7"/>
        <v>44.444444444444443</v>
      </c>
      <c r="P58">
        <f t="shared" si="8"/>
        <v>186.14537850048421</v>
      </c>
      <c r="Q58">
        <f t="shared" si="9"/>
        <v>7.329491927365582E-2</v>
      </c>
      <c r="R58" s="5">
        <f t="shared" si="10"/>
        <v>20</v>
      </c>
      <c r="S58">
        <f t="shared" si="11"/>
        <v>9.5724347306576973</v>
      </c>
      <c r="T58"/>
      <c r="U58">
        <f t="shared" si="12"/>
        <v>0.32778484380250789</v>
      </c>
      <c r="V58" s="3">
        <f t="shared" si="20"/>
        <v>98.59634698259579</v>
      </c>
      <c r="W58">
        <f t="shared" si="21"/>
        <v>2332.1096526147699</v>
      </c>
      <c r="X58">
        <f t="shared" si="22"/>
        <v>2332.1096526147699</v>
      </c>
      <c r="Y58">
        <f t="shared" si="23"/>
        <v>115</v>
      </c>
      <c r="Z58"/>
    </row>
    <row r="59" spans="1:26" s="8" customFormat="1" x14ac:dyDescent="0.25">
      <c r="A59">
        <f t="shared" si="14"/>
        <v>7200</v>
      </c>
      <c r="B59">
        <f t="shared" si="15"/>
        <v>300</v>
      </c>
      <c r="C59" s="6">
        <f t="shared" si="16"/>
        <v>8.3333333333333329E-2</v>
      </c>
      <c r="D59" s="5" t="str">
        <f t="shared" si="1"/>
        <v/>
      </c>
      <c r="E59" s="4">
        <f t="shared" si="2"/>
        <v>0.10535649315101127</v>
      </c>
      <c r="F59">
        <f t="shared" si="3"/>
        <v>0.10535368838474393</v>
      </c>
      <c r="G59" s="4">
        <v>0.1053592979172786</v>
      </c>
      <c r="H59" s="5">
        <f t="shared" si="17"/>
        <v>0.35</v>
      </c>
      <c r="I59" s="5">
        <f t="shared" si="18"/>
        <v>0.15</v>
      </c>
      <c r="J59" s="5">
        <f t="shared" si="19"/>
        <v>0.15</v>
      </c>
      <c r="K59"/>
      <c r="L59">
        <f t="shared" si="4"/>
        <v>90.085369473714124</v>
      </c>
      <c r="M59">
        <f t="shared" si="5"/>
        <v>8.1632653061224509</v>
      </c>
      <c r="N59">
        <f t="shared" si="6"/>
        <v>44.444444444444443</v>
      </c>
      <c r="O59">
        <f t="shared" si="7"/>
        <v>44.444444444444443</v>
      </c>
      <c r="P59">
        <f t="shared" si="8"/>
        <v>187.13752366872544</v>
      </c>
      <c r="Q59">
        <f t="shared" si="9"/>
        <v>7.310036759155264E-2</v>
      </c>
      <c r="R59" s="5">
        <f t="shared" si="10"/>
        <v>20</v>
      </c>
      <c r="S59">
        <f t="shared" si="11"/>
        <v>9.6277184508634459</v>
      </c>
      <c r="T59"/>
      <c r="U59">
        <f t="shared" si="12"/>
        <v>0.32691478222986858</v>
      </c>
      <c r="V59" s="3">
        <f t="shared" si="20"/>
        <v>98.335453140752364</v>
      </c>
      <c r="W59">
        <f t="shared" si="21"/>
        <v>2430.445105755522</v>
      </c>
      <c r="X59">
        <f t="shared" si="22"/>
        <v>2430.445105755522</v>
      </c>
      <c r="Y59">
        <f t="shared" si="23"/>
        <v>120</v>
      </c>
      <c r="Z59"/>
    </row>
    <row r="60" spans="1:26" s="8" customFormat="1" x14ac:dyDescent="0.25">
      <c r="A60"/>
    </row>
    <row r="61" spans="1:26" s="8" customFormat="1" x14ac:dyDescent="0.25">
      <c r="A61"/>
    </row>
    <row r="62" spans="1:26" s="8" customFormat="1" x14ac:dyDescent="0.25">
      <c r="A62"/>
    </row>
    <row r="63" spans="1:26" s="8" customFormat="1" x14ac:dyDescent="0.25">
      <c r="A63"/>
    </row>
    <row r="64" spans="1:26" s="8" customFormat="1" x14ac:dyDescent="0.25">
      <c r="A64"/>
    </row>
    <row r="65" spans="1:26" s="8" customFormat="1" x14ac:dyDescent="0.25">
      <c r="A65"/>
      <c r="B65"/>
      <c r="C65" s="6"/>
      <c r="D65" s="5"/>
      <c r="E65" s="5"/>
      <c r="F65" s="5"/>
      <c r="G65" s="5"/>
      <c r="H65" s="5"/>
      <c r="I65" s="5"/>
      <c r="J65" s="5"/>
      <c r="K65"/>
      <c r="L65"/>
      <c r="M65"/>
      <c r="N65"/>
      <c r="O65"/>
      <c r="P65"/>
      <c r="Q65"/>
      <c r="R65" s="5"/>
      <c r="S65"/>
      <c r="T65"/>
      <c r="U65"/>
      <c r="V65" s="3"/>
      <c r="W65"/>
      <c r="X65"/>
      <c r="Y65"/>
      <c r="Z65"/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workbookViewId="0">
      <selection activeCell="W1" sqref="W1:Y1048576"/>
    </sheetView>
  </sheetViews>
  <sheetFormatPr defaultRowHeight="15" x14ac:dyDescent="0.25"/>
  <cols>
    <col min="11" max="11" width="5.140625" customWidth="1"/>
    <col min="18" max="18" width="6.42578125" customWidth="1"/>
    <col min="20" max="20" width="4.5703125" customWidth="1"/>
    <col min="22" max="22" width="16.85546875" style="3" customWidth="1"/>
    <col min="24" max="24" width="9.42578125" customWidth="1"/>
  </cols>
  <sheetData>
    <row r="1" spans="1:25" x14ac:dyDescent="0.25">
      <c r="A1" t="s">
        <v>61</v>
      </c>
      <c r="C1" s="4"/>
      <c r="F1">
        <v>2500</v>
      </c>
      <c r="X1" t="s">
        <v>63</v>
      </c>
    </row>
    <row r="2" spans="1:25" x14ac:dyDescent="0.25">
      <c r="C2" s="4"/>
      <c r="F2">
        <v>302</v>
      </c>
    </row>
    <row r="3" spans="1:25" x14ac:dyDescent="0.25">
      <c r="C3" s="5"/>
      <c r="D3" s="5"/>
      <c r="E3" t="s">
        <v>58</v>
      </c>
      <c r="F3">
        <v>1.7</v>
      </c>
      <c r="G3" s="5" t="s">
        <v>34</v>
      </c>
      <c r="H3" s="5" t="s">
        <v>56</v>
      </c>
      <c r="I3" s="5" t="s">
        <v>54</v>
      </c>
      <c r="J3" s="5" t="s">
        <v>35</v>
      </c>
      <c r="L3" t="s">
        <v>36</v>
      </c>
      <c r="M3" t="s">
        <v>55</v>
      </c>
      <c r="N3" t="s">
        <v>53</v>
      </c>
      <c r="O3" t="s">
        <v>60</v>
      </c>
      <c r="P3" t="s">
        <v>37</v>
      </c>
      <c r="Q3" t="s">
        <v>38</v>
      </c>
      <c r="R3" t="s">
        <v>39</v>
      </c>
      <c r="S3" t="s">
        <v>40</v>
      </c>
      <c r="U3" t="s">
        <v>3</v>
      </c>
      <c r="V3" s="3" t="s">
        <v>11</v>
      </c>
      <c r="X3" s="4">
        <v>0.2</v>
      </c>
    </row>
    <row r="4" spans="1:25" x14ac:dyDescent="0.25">
      <c r="C4" s="5"/>
      <c r="D4" s="5"/>
      <c r="E4" s="5"/>
      <c r="F4" s="4">
        <v>0.01</v>
      </c>
      <c r="G4" s="5"/>
      <c r="H4" s="5"/>
      <c r="I4" s="5"/>
      <c r="J4" s="5"/>
      <c r="R4" s="4">
        <v>20</v>
      </c>
    </row>
    <row r="5" spans="1:25" x14ac:dyDescent="0.25">
      <c r="A5">
        <v>0</v>
      </c>
      <c r="B5">
        <v>60</v>
      </c>
      <c r="C5" s="6">
        <f>A5/24/60/60</f>
        <v>0</v>
      </c>
      <c r="D5" s="5" t="str">
        <f>IF(ABS(F5-G5)/G5&gt;0.001,"Re-Calc","")</f>
        <v/>
      </c>
      <c r="E5" s="4">
        <f>(F5+G5)/2</f>
        <v>0.12080002326964781</v>
      </c>
      <c r="F5">
        <f>(F$2/F$1)/(EXP((F$4*W5)/(F$2/F$3)))</f>
        <v>0.1208</v>
      </c>
      <c r="G5" s="4">
        <v>0.12080004653929563</v>
      </c>
      <c r="H5" s="4">
        <v>0.35</v>
      </c>
      <c r="I5" s="4">
        <v>0.15</v>
      </c>
      <c r="J5" s="4">
        <v>0.15</v>
      </c>
      <c r="L5">
        <f>IF(L$4="x",0,1/G5^2)</f>
        <v>68.527643351875028</v>
      </c>
      <c r="M5">
        <f t="shared" ref="M5:O20" si="0">IF(M$4="x",0,1/H5^2)</f>
        <v>8.1632653061224509</v>
      </c>
      <c r="N5">
        <f t="shared" si="0"/>
        <v>44.444444444444443</v>
      </c>
      <c r="O5">
        <f t="shared" si="0"/>
        <v>44.444444444444443</v>
      </c>
      <c r="P5">
        <f>L5+O5+N5+M5</f>
        <v>165.57979754688634</v>
      </c>
      <c r="Q5">
        <f>1/SQRT(P5)</f>
        <v>7.7713474511304392E-2</v>
      </c>
      <c r="R5" s="5">
        <f>R$4*(1+((N5+M5+O5)/L5))</f>
        <v>48.324964772732351</v>
      </c>
      <c r="S5">
        <f>L5*U5^2</f>
        <v>20.000000000000007</v>
      </c>
      <c r="U5">
        <f>Q5*SQRT(R5)</f>
        <v>0.54023423149400662</v>
      </c>
      <c r="V5" s="3">
        <f>U5*B5</f>
        <v>32.4140538896404</v>
      </c>
      <c r="W5">
        <v>0</v>
      </c>
      <c r="X5">
        <v>0</v>
      </c>
      <c r="Y5">
        <f>A5</f>
        <v>0</v>
      </c>
    </row>
    <row r="6" spans="1:25" x14ac:dyDescent="0.25">
      <c r="A6">
        <f>A5+B5</f>
        <v>60</v>
      </c>
      <c r="B6">
        <f>B5</f>
        <v>60</v>
      </c>
      <c r="C6" s="6">
        <f>A6/24/60/60</f>
        <v>6.9444444444444436E-4</v>
      </c>
      <c r="D6" s="5" t="str">
        <f t="shared" ref="D6:D59" si="1">IF(ABS(F6-G6)/G6&gt;0.001,"Re-Calc","")</f>
        <v/>
      </c>
      <c r="E6" s="4">
        <f t="shared" ref="E6:E59" si="2">(F6+G6)/2</f>
        <v>0.12057996155515707</v>
      </c>
      <c r="F6">
        <f t="shared" ref="F6:F59" si="3">(F$2/F$1)/(EXP((F$4*W6)/(F$2/F$3)))</f>
        <v>0.12057978539996889</v>
      </c>
      <c r="G6" s="4">
        <v>0.12058013771034526</v>
      </c>
      <c r="H6" s="5">
        <f>H5</f>
        <v>0.35</v>
      </c>
      <c r="I6" s="5">
        <f>I5</f>
        <v>0.15</v>
      </c>
      <c r="J6" s="5">
        <f>J5</f>
        <v>0.15</v>
      </c>
      <c r="L6">
        <f t="shared" ref="L6:O59" si="4">IF(L$4="x",0,1/G6^2)</f>
        <v>68.777826772486733</v>
      </c>
      <c r="M6">
        <f t="shared" si="0"/>
        <v>8.1632653061224509</v>
      </c>
      <c r="N6">
        <f t="shared" si="0"/>
        <v>44.444444444444443</v>
      </c>
      <c r="O6">
        <f t="shared" si="0"/>
        <v>44.444444444444443</v>
      </c>
      <c r="P6">
        <f t="shared" ref="P6:P59" si="5">L6+O6+N6+M6</f>
        <v>165.82998096749807</v>
      </c>
      <c r="Q6">
        <f t="shared" ref="Q6:Q59" si="6">1/SQRT(P6)</f>
        <v>7.7654830225601795E-2</v>
      </c>
      <c r="R6" s="5">
        <f t="shared" ref="R6:R59" si="7">R$4*(1+((N6+M6+O6)/L6))</f>
        <v>48.221931034853576</v>
      </c>
      <c r="S6">
        <f t="shared" ref="S6:S59" si="8">L6*U6^2</f>
        <v>19.999999999999996</v>
      </c>
      <c r="U6">
        <f t="shared" ref="U6:U59" si="9">Q6*SQRT(R6)</f>
        <v>0.53925076931323568</v>
      </c>
      <c r="V6" s="3">
        <f>U5*B5</f>
        <v>32.4140538896404</v>
      </c>
      <c r="W6">
        <f>W5+V6</f>
        <v>32.4140538896404</v>
      </c>
      <c r="X6">
        <f>IF(U6&lt;X$3,X5,W6)</f>
        <v>32.4140538896404</v>
      </c>
      <c r="Y6">
        <f t="shared" ref="Y6:Y37" si="10">IF(U6&lt;X$3,Y5,A6/60)</f>
        <v>1</v>
      </c>
    </row>
    <row r="7" spans="1:25" x14ac:dyDescent="0.25">
      <c r="A7">
        <f t="shared" ref="A7:A59" si="11">A6+B6</f>
        <v>120</v>
      </c>
      <c r="B7">
        <f t="shared" ref="B7:B59" si="12">B6</f>
        <v>60</v>
      </c>
      <c r="C7" s="6">
        <f t="shared" ref="C7:C59" si="13">A7/24/60/60</f>
        <v>1.3888888888888887E-3</v>
      </c>
      <c r="D7" s="5" t="str">
        <f t="shared" si="1"/>
        <v/>
      </c>
      <c r="E7" s="4">
        <f t="shared" si="2"/>
        <v>0.12036069802408868</v>
      </c>
      <c r="F7">
        <f t="shared" si="3"/>
        <v>0.12036037203585193</v>
      </c>
      <c r="G7" s="4">
        <v>0.12036102401232543</v>
      </c>
      <c r="H7" s="5">
        <f t="shared" ref="H7:H59" si="14">H6</f>
        <v>0.35</v>
      </c>
      <c r="I7" s="5">
        <f t="shared" ref="I7:I59" si="15">I6</f>
        <v>0.15</v>
      </c>
      <c r="J7" s="5">
        <f t="shared" ref="J7:J59" si="16">J6</f>
        <v>0.15</v>
      </c>
      <c r="L7">
        <f t="shared" si="4"/>
        <v>69.028470724453882</v>
      </c>
      <c r="M7">
        <f t="shared" si="0"/>
        <v>8.1632653061224509</v>
      </c>
      <c r="N7">
        <f t="shared" si="0"/>
        <v>44.444444444444443</v>
      </c>
      <c r="O7">
        <f t="shared" si="0"/>
        <v>44.444444444444443</v>
      </c>
      <c r="P7">
        <f t="shared" si="5"/>
        <v>166.08062491946521</v>
      </c>
      <c r="Q7">
        <f t="shared" si="6"/>
        <v>7.7596210917636702E-2</v>
      </c>
      <c r="R7" s="5">
        <f t="shared" si="7"/>
        <v>48.11945655943088</v>
      </c>
      <c r="S7">
        <f t="shared" si="8"/>
        <v>20.000000000000007</v>
      </c>
      <c r="U7">
        <f t="shared" si="9"/>
        <v>0.5382708630660884</v>
      </c>
      <c r="V7" s="3">
        <f t="shared" ref="V7:V59" si="17">U6*B6</f>
        <v>32.355046158794138</v>
      </c>
      <c r="W7">
        <f t="shared" ref="W7:W59" si="18">W6+V7</f>
        <v>64.769100048434538</v>
      </c>
      <c r="X7">
        <f t="shared" ref="X7:X59" si="19">IF(U7&lt;X$3,X6,W7)</f>
        <v>64.769100048434538</v>
      </c>
      <c r="Y7">
        <f t="shared" si="10"/>
        <v>2</v>
      </c>
    </row>
    <row r="8" spans="1:25" x14ac:dyDescent="0.25">
      <c r="A8">
        <f t="shared" si="11"/>
        <v>180</v>
      </c>
      <c r="B8">
        <f t="shared" si="12"/>
        <v>60</v>
      </c>
      <c r="C8" s="6">
        <f t="shared" si="13"/>
        <v>2.0833333333333333E-3</v>
      </c>
      <c r="D8" s="5" t="str">
        <f t="shared" si="1"/>
        <v/>
      </c>
      <c r="E8" s="4">
        <f t="shared" si="2"/>
        <v>0.12014222836163257</v>
      </c>
      <c r="F8">
        <f t="shared" si="3"/>
        <v>0.12014175555046751</v>
      </c>
      <c r="G8" s="4">
        <v>0.12014270117279764</v>
      </c>
      <c r="H8" s="5">
        <f t="shared" si="14"/>
        <v>0.35</v>
      </c>
      <c r="I8" s="5">
        <f t="shared" si="15"/>
        <v>0.15</v>
      </c>
      <c r="J8" s="5">
        <f t="shared" si="16"/>
        <v>0.15</v>
      </c>
      <c r="L8">
        <f t="shared" si="4"/>
        <v>69.279575196193719</v>
      </c>
      <c r="M8">
        <f t="shared" si="0"/>
        <v>8.1632653061224509</v>
      </c>
      <c r="N8">
        <f t="shared" si="0"/>
        <v>44.444444444444443</v>
      </c>
      <c r="O8">
        <f t="shared" si="0"/>
        <v>44.444444444444443</v>
      </c>
      <c r="P8">
        <f t="shared" si="5"/>
        <v>166.33172939120504</v>
      </c>
      <c r="Q8">
        <f t="shared" si="6"/>
        <v>7.7537616820703703E-2</v>
      </c>
      <c r="R8" s="5">
        <f t="shared" si="7"/>
        <v>48.017537324721786</v>
      </c>
      <c r="S8">
        <f t="shared" si="8"/>
        <v>20.000000000000004</v>
      </c>
      <c r="U8">
        <f t="shared" si="9"/>
        <v>0.53729449364563853</v>
      </c>
      <c r="V8" s="3">
        <f t="shared" si="17"/>
        <v>32.296251783965303</v>
      </c>
      <c r="W8">
        <f t="shared" si="18"/>
        <v>97.065351832399841</v>
      </c>
      <c r="X8">
        <f t="shared" si="19"/>
        <v>97.065351832399841</v>
      </c>
      <c r="Y8">
        <f t="shared" si="10"/>
        <v>3</v>
      </c>
    </row>
    <row r="9" spans="1:25" x14ac:dyDescent="0.25">
      <c r="A9">
        <f t="shared" si="11"/>
        <v>240</v>
      </c>
      <c r="B9">
        <f t="shared" si="12"/>
        <v>60</v>
      </c>
      <c r="C9" s="6">
        <f t="shared" si="13"/>
        <v>2.7777777777777775E-3</v>
      </c>
      <c r="D9" s="5" t="str">
        <f t="shared" si="1"/>
        <v/>
      </c>
      <c r="E9" s="4">
        <f t="shared" si="2"/>
        <v>0.1199245482838808</v>
      </c>
      <c r="F9">
        <f t="shared" si="3"/>
        <v>0.11992393161808328</v>
      </c>
      <c r="G9" s="4">
        <v>0.11992516494967832</v>
      </c>
      <c r="H9" s="5">
        <f t="shared" si="14"/>
        <v>0.35</v>
      </c>
      <c r="I9" s="5">
        <f t="shared" si="15"/>
        <v>0.15</v>
      </c>
      <c r="J9" s="5">
        <f t="shared" si="16"/>
        <v>0.15</v>
      </c>
      <c r="L9">
        <f t="shared" si="4"/>
        <v>69.531140176081649</v>
      </c>
      <c r="M9">
        <f t="shared" si="0"/>
        <v>8.1632653061224509</v>
      </c>
      <c r="N9">
        <f t="shared" si="0"/>
        <v>44.444444444444443</v>
      </c>
      <c r="O9">
        <f t="shared" si="0"/>
        <v>44.444444444444443</v>
      </c>
      <c r="P9">
        <f t="shared" si="5"/>
        <v>166.58329437109299</v>
      </c>
      <c r="Q9">
        <f t="shared" si="6"/>
        <v>7.7479048166553072E-2</v>
      </c>
      <c r="R9" s="5">
        <f t="shared" si="7"/>
        <v>47.916169344910813</v>
      </c>
      <c r="S9">
        <f t="shared" si="8"/>
        <v>20.000000000000007</v>
      </c>
      <c r="U9">
        <f t="shared" si="9"/>
        <v>0.53632164208071187</v>
      </c>
      <c r="V9" s="3">
        <f t="shared" si="17"/>
        <v>32.237669618738309</v>
      </c>
      <c r="W9">
        <f t="shared" si="18"/>
        <v>129.30302145113814</v>
      </c>
      <c r="X9">
        <f t="shared" si="19"/>
        <v>129.30302145113814</v>
      </c>
      <c r="Y9">
        <f t="shared" si="10"/>
        <v>4</v>
      </c>
    </row>
    <row r="10" spans="1:25" x14ac:dyDescent="0.25">
      <c r="A10">
        <f t="shared" si="11"/>
        <v>300</v>
      </c>
      <c r="B10">
        <f t="shared" si="12"/>
        <v>60</v>
      </c>
      <c r="C10" s="6">
        <f t="shared" si="13"/>
        <v>3.4722222222222225E-3</v>
      </c>
      <c r="D10" s="5" t="str">
        <f t="shared" si="1"/>
        <v/>
      </c>
      <c r="E10" s="4">
        <f t="shared" si="2"/>
        <v>0.11970765353755192</v>
      </c>
      <c r="F10">
        <f t="shared" si="3"/>
        <v>0.11970689594413404</v>
      </c>
      <c r="G10" s="4">
        <v>0.11970841113096981</v>
      </c>
      <c r="H10" s="5">
        <f t="shared" si="14"/>
        <v>0.35</v>
      </c>
      <c r="I10" s="5">
        <f t="shared" si="15"/>
        <v>0.15</v>
      </c>
      <c r="J10" s="5">
        <f t="shared" si="16"/>
        <v>0.15</v>
      </c>
      <c r="L10">
        <f t="shared" si="4"/>
        <v>69.783165652453292</v>
      </c>
      <c r="M10">
        <f t="shared" si="0"/>
        <v>8.1632653061224509</v>
      </c>
      <c r="N10">
        <f t="shared" si="0"/>
        <v>44.444444444444443</v>
      </c>
      <c r="O10">
        <f t="shared" si="0"/>
        <v>44.444444444444443</v>
      </c>
      <c r="P10">
        <f t="shared" si="5"/>
        <v>166.8353198474646</v>
      </c>
      <c r="Q10">
        <f t="shared" si="6"/>
        <v>7.7420505185395519E-2</v>
      </c>
      <c r="R10" s="5">
        <f t="shared" si="7"/>
        <v>47.815348669725864</v>
      </c>
      <c r="S10">
        <f t="shared" si="8"/>
        <v>20.000000000000004</v>
      </c>
      <c r="U10">
        <f t="shared" si="9"/>
        <v>0.53535228953468195</v>
      </c>
      <c r="V10" s="3">
        <f t="shared" si="17"/>
        <v>32.179298524842714</v>
      </c>
      <c r="W10">
        <f t="shared" si="18"/>
        <v>161.48231997598086</v>
      </c>
      <c r="X10">
        <f t="shared" si="19"/>
        <v>161.48231997598086</v>
      </c>
      <c r="Y10">
        <f t="shared" si="10"/>
        <v>5</v>
      </c>
    </row>
    <row r="11" spans="1:25" x14ac:dyDescent="0.25">
      <c r="A11">
        <f t="shared" si="11"/>
        <v>360</v>
      </c>
      <c r="B11">
        <f t="shared" si="12"/>
        <v>60</v>
      </c>
      <c r="C11" s="6">
        <f t="shared" si="13"/>
        <v>4.1666666666666666E-3</v>
      </c>
      <c r="D11" s="5" t="str">
        <f t="shared" si="1"/>
        <v/>
      </c>
      <c r="E11" s="4">
        <f t="shared" si="2"/>
        <v>0.11949153989971814</v>
      </c>
      <c r="F11">
        <f t="shared" si="3"/>
        <v>0.11949064426494217</v>
      </c>
      <c r="G11" s="4">
        <v>0.1194924355344941</v>
      </c>
      <c r="H11" s="5">
        <f t="shared" si="14"/>
        <v>0.35</v>
      </c>
      <c r="I11" s="5">
        <f t="shared" si="15"/>
        <v>0.15</v>
      </c>
      <c r="J11" s="5">
        <f t="shared" si="16"/>
        <v>0.15</v>
      </c>
      <c r="L11">
        <f t="shared" si="4"/>
        <v>70.035651613606561</v>
      </c>
      <c r="M11">
        <f t="shared" si="0"/>
        <v>8.1632653061224509</v>
      </c>
      <c r="N11">
        <f t="shared" si="0"/>
        <v>44.444444444444443</v>
      </c>
      <c r="O11">
        <f t="shared" si="0"/>
        <v>44.444444444444443</v>
      </c>
      <c r="P11">
        <f t="shared" si="5"/>
        <v>167.0878058086179</v>
      </c>
      <c r="Q11">
        <f t="shared" si="6"/>
        <v>7.7361988105907054E-2</v>
      </c>
      <c r="R11" s="5">
        <f t="shared" si="7"/>
        <v>47.715071384059485</v>
      </c>
      <c r="S11">
        <f t="shared" si="8"/>
        <v>20</v>
      </c>
      <c r="U11">
        <f t="shared" si="9"/>
        <v>0.53438641730428038</v>
      </c>
      <c r="V11" s="3">
        <f t="shared" si="17"/>
        <v>32.121137372080916</v>
      </c>
      <c r="W11">
        <f t="shared" si="18"/>
        <v>193.60345734806177</v>
      </c>
      <c r="X11">
        <f t="shared" si="19"/>
        <v>193.60345734806177</v>
      </c>
      <c r="Y11">
        <f t="shared" si="10"/>
        <v>6</v>
      </c>
    </row>
    <row r="12" spans="1:25" x14ac:dyDescent="0.25">
      <c r="A12">
        <f t="shared" si="11"/>
        <v>420</v>
      </c>
      <c r="B12">
        <f t="shared" si="12"/>
        <v>60</v>
      </c>
      <c r="C12" s="6">
        <f t="shared" si="13"/>
        <v>4.8611111111111112E-3</v>
      </c>
      <c r="D12" s="5" t="str">
        <f t="shared" si="1"/>
        <v/>
      </c>
      <c r="E12" s="4">
        <f t="shared" si="2"/>
        <v>0.11927620317753537</v>
      </c>
      <c r="F12">
        <f t="shared" si="3"/>
        <v>0.11927517234744134</v>
      </c>
      <c r="G12" s="4">
        <v>0.11927723400762941</v>
      </c>
      <c r="H12" s="5">
        <f t="shared" si="14"/>
        <v>0.35</v>
      </c>
      <c r="I12" s="5">
        <f t="shared" si="15"/>
        <v>0.15</v>
      </c>
      <c r="J12" s="5">
        <f t="shared" si="16"/>
        <v>0.15</v>
      </c>
      <c r="L12">
        <f t="shared" si="4"/>
        <v>70.288598047803802</v>
      </c>
      <c r="M12">
        <f t="shared" si="0"/>
        <v>8.1632653061224509</v>
      </c>
      <c r="N12">
        <f t="shared" si="0"/>
        <v>44.444444444444443</v>
      </c>
      <c r="O12">
        <f t="shared" si="0"/>
        <v>44.444444444444443</v>
      </c>
      <c r="P12">
        <f t="shared" si="5"/>
        <v>167.34075224281511</v>
      </c>
      <c r="Q12">
        <f t="shared" si="6"/>
        <v>7.7303497155233922E-2</v>
      </c>
      <c r="R12" s="5">
        <f t="shared" si="7"/>
        <v>47.615333607594636</v>
      </c>
      <c r="S12">
        <f t="shared" si="8"/>
        <v>20</v>
      </c>
      <c r="U12">
        <f t="shared" si="9"/>
        <v>0.53342400681841806</v>
      </c>
      <c r="V12" s="3">
        <f t="shared" si="17"/>
        <v>32.063185038256826</v>
      </c>
      <c r="W12">
        <f t="shared" si="18"/>
        <v>225.66664238631859</v>
      </c>
      <c r="X12">
        <f t="shared" si="19"/>
        <v>225.66664238631859</v>
      </c>
      <c r="Y12">
        <f t="shared" si="10"/>
        <v>7</v>
      </c>
    </row>
    <row r="13" spans="1:25" x14ac:dyDescent="0.25">
      <c r="A13">
        <f t="shared" si="11"/>
        <v>480</v>
      </c>
      <c r="B13">
        <f t="shared" si="12"/>
        <v>60</v>
      </c>
      <c r="C13" s="6">
        <f t="shared" si="13"/>
        <v>5.5555555555555549E-3</v>
      </c>
      <c r="D13" s="5" t="str">
        <f t="shared" si="1"/>
        <v/>
      </c>
      <c r="E13" s="4">
        <f t="shared" si="2"/>
        <v>0.11906163920797617</v>
      </c>
      <c r="F13">
        <f t="shared" si="3"/>
        <v>0.11906047598890299</v>
      </c>
      <c r="G13" s="4">
        <v>0.11906280242704936</v>
      </c>
      <c r="H13" s="5">
        <f t="shared" si="14"/>
        <v>0.35</v>
      </c>
      <c r="I13" s="5">
        <f t="shared" si="15"/>
        <v>0.15</v>
      </c>
      <c r="J13" s="5">
        <f t="shared" si="16"/>
        <v>0.15</v>
      </c>
      <c r="L13">
        <f t="shared" si="4"/>
        <v>70.542004943274193</v>
      </c>
      <c r="M13">
        <f t="shared" si="0"/>
        <v>8.1632653061224509</v>
      </c>
      <c r="N13">
        <f t="shared" si="0"/>
        <v>44.444444444444443</v>
      </c>
      <c r="O13">
        <f t="shared" si="0"/>
        <v>44.444444444444443</v>
      </c>
      <c r="P13">
        <f t="shared" si="5"/>
        <v>167.59415913828551</v>
      </c>
      <c r="Q13">
        <f t="shared" si="6"/>
        <v>7.7245032558997243E-2</v>
      </c>
      <c r="R13" s="5">
        <f t="shared" si="7"/>
        <v>47.516131494435143</v>
      </c>
      <c r="S13">
        <f t="shared" si="8"/>
        <v>19.999999999999996</v>
      </c>
      <c r="U13">
        <f t="shared" si="9"/>
        <v>0.53246503963701863</v>
      </c>
      <c r="V13" s="3">
        <f t="shared" si="17"/>
        <v>32.005440409105084</v>
      </c>
      <c r="W13">
        <f t="shared" si="18"/>
        <v>257.67208279542365</v>
      </c>
      <c r="X13">
        <f t="shared" si="19"/>
        <v>257.67208279542365</v>
      </c>
      <c r="Y13">
        <f t="shared" si="10"/>
        <v>8</v>
      </c>
    </row>
    <row r="14" spans="1:25" x14ac:dyDescent="0.25">
      <c r="A14">
        <f t="shared" si="11"/>
        <v>540</v>
      </c>
      <c r="B14">
        <f t="shared" si="12"/>
        <v>60</v>
      </c>
      <c r="C14" s="6">
        <f t="shared" si="13"/>
        <v>6.2500000000000003E-3</v>
      </c>
      <c r="D14" s="5" t="str">
        <f t="shared" si="1"/>
        <v/>
      </c>
      <c r="E14" s="4">
        <f t="shared" si="2"/>
        <v>0.11884784385756536</v>
      </c>
      <c r="F14">
        <f t="shared" si="3"/>
        <v>0.11884655101666597</v>
      </c>
      <c r="G14" s="4">
        <v>0.11884913669846475</v>
      </c>
      <c r="H14" s="5">
        <f t="shared" si="14"/>
        <v>0.35</v>
      </c>
      <c r="I14" s="5">
        <f t="shared" si="15"/>
        <v>0.15</v>
      </c>
      <c r="J14" s="5">
        <f t="shared" si="16"/>
        <v>0.15</v>
      </c>
      <c r="L14">
        <f t="shared" si="4"/>
        <v>70.795872288216216</v>
      </c>
      <c r="M14">
        <f t="shared" si="0"/>
        <v>8.1632653061224509</v>
      </c>
      <c r="N14">
        <f t="shared" si="0"/>
        <v>44.444444444444443</v>
      </c>
      <c r="O14">
        <f t="shared" si="0"/>
        <v>44.444444444444443</v>
      </c>
      <c r="P14">
        <f t="shared" si="5"/>
        <v>167.84802648322753</v>
      </c>
      <c r="Q14">
        <f t="shared" si="6"/>
        <v>7.7186594541297934E-2</v>
      </c>
      <c r="R14" s="5">
        <f t="shared" si="7"/>
        <v>47.417461232740656</v>
      </c>
      <c r="S14">
        <f t="shared" si="8"/>
        <v>19.999999999999996</v>
      </c>
      <c r="U14">
        <f t="shared" si="9"/>
        <v>0.5315094974498642</v>
      </c>
      <c r="V14" s="3">
        <f t="shared" si="17"/>
        <v>31.947902378221119</v>
      </c>
      <c r="W14">
        <f t="shared" si="18"/>
        <v>289.61998517364475</v>
      </c>
      <c r="X14">
        <f t="shared" si="19"/>
        <v>289.61998517364475</v>
      </c>
      <c r="Y14">
        <f t="shared" si="10"/>
        <v>9</v>
      </c>
    </row>
    <row r="15" spans="1:25" x14ac:dyDescent="0.25">
      <c r="A15">
        <f t="shared" si="11"/>
        <v>600</v>
      </c>
      <c r="B15">
        <f t="shared" si="12"/>
        <v>60</v>
      </c>
      <c r="C15" s="6">
        <f t="shared" si="13"/>
        <v>6.9444444444444449E-3</v>
      </c>
      <c r="D15" s="5" t="str">
        <f t="shared" si="1"/>
        <v/>
      </c>
      <c r="E15" s="4">
        <f t="shared" si="2"/>
        <v>0.1186348130221184</v>
      </c>
      <c r="F15">
        <f t="shared" si="3"/>
        <v>0.11863339328786877</v>
      </c>
      <c r="G15" s="4">
        <v>0.118636232756368</v>
      </c>
      <c r="H15" s="5">
        <f t="shared" si="14"/>
        <v>0.35</v>
      </c>
      <c r="I15" s="5">
        <f t="shared" si="15"/>
        <v>0.15</v>
      </c>
      <c r="J15" s="5">
        <f t="shared" si="16"/>
        <v>0.15</v>
      </c>
      <c r="L15">
        <f t="shared" si="4"/>
        <v>71.050200070800273</v>
      </c>
      <c r="M15">
        <f t="shared" si="0"/>
        <v>8.1632653061224509</v>
      </c>
      <c r="N15">
        <f t="shared" si="0"/>
        <v>44.444444444444443</v>
      </c>
      <c r="O15">
        <f t="shared" si="0"/>
        <v>44.444444444444443</v>
      </c>
      <c r="P15">
        <f t="shared" si="5"/>
        <v>168.10235426581161</v>
      </c>
      <c r="Q15">
        <f t="shared" si="6"/>
        <v>7.7128183324721461E-2</v>
      </c>
      <c r="R15" s="5">
        <f t="shared" si="7"/>
        <v>47.319319044365983</v>
      </c>
      <c r="S15">
        <f t="shared" si="8"/>
        <v>20</v>
      </c>
      <c r="U15">
        <f t="shared" si="9"/>
        <v>0.53055736207545223</v>
      </c>
      <c r="V15" s="3">
        <f t="shared" si="17"/>
        <v>31.890569846991852</v>
      </c>
      <c r="W15">
        <f t="shared" si="18"/>
        <v>321.51055502063662</v>
      </c>
      <c r="X15">
        <f t="shared" si="19"/>
        <v>321.51055502063662</v>
      </c>
      <c r="Y15">
        <f t="shared" si="10"/>
        <v>10</v>
      </c>
    </row>
    <row r="16" spans="1:25" x14ac:dyDescent="0.25">
      <c r="A16">
        <f t="shared" si="11"/>
        <v>660</v>
      </c>
      <c r="B16">
        <f t="shared" si="12"/>
        <v>60</v>
      </c>
      <c r="C16" s="6">
        <f t="shared" si="13"/>
        <v>7.6388888888888886E-3</v>
      </c>
      <c r="D16" s="5" t="str">
        <f t="shared" si="1"/>
        <v/>
      </c>
      <c r="E16" s="4">
        <f t="shared" si="2"/>
        <v>0.11842254262648255</v>
      </c>
      <c r="F16">
        <f t="shared" si="3"/>
        <v>0.11842099868918479</v>
      </c>
      <c r="G16" s="4">
        <v>0.1184240865637803</v>
      </c>
      <c r="H16" s="5">
        <f t="shared" si="14"/>
        <v>0.35</v>
      </c>
      <c r="I16" s="5">
        <f t="shared" si="15"/>
        <v>0.15</v>
      </c>
      <c r="J16" s="5">
        <f t="shared" si="16"/>
        <v>0.15</v>
      </c>
      <c r="L16">
        <f t="shared" si="4"/>
        <v>71.304988279171326</v>
      </c>
      <c r="M16">
        <f t="shared" si="0"/>
        <v>8.1632653061224509</v>
      </c>
      <c r="N16">
        <f t="shared" si="0"/>
        <v>44.444444444444443</v>
      </c>
      <c r="O16">
        <f t="shared" si="0"/>
        <v>44.444444444444443</v>
      </c>
      <c r="P16">
        <f t="shared" si="5"/>
        <v>168.35714247418267</v>
      </c>
      <c r="Q16">
        <f t="shared" si="6"/>
        <v>7.7069799130342662E-2</v>
      </c>
      <c r="R16" s="5">
        <f t="shared" si="7"/>
        <v>47.221701184504909</v>
      </c>
      <c r="S16">
        <f t="shared" si="8"/>
        <v>20</v>
      </c>
      <c r="U16">
        <f t="shared" si="9"/>
        <v>0.52960861545986448</v>
      </c>
      <c r="V16" s="3">
        <f t="shared" si="17"/>
        <v>31.833441724527134</v>
      </c>
      <c r="W16">
        <f t="shared" si="18"/>
        <v>353.34399674516374</v>
      </c>
      <c r="X16">
        <f t="shared" si="19"/>
        <v>353.34399674516374</v>
      </c>
      <c r="Y16">
        <f t="shared" si="10"/>
        <v>11</v>
      </c>
    </row>
    <row r="17" spans="1:25" x14ac:dyDescent="0.25">
      <c r="A17">
        <f t="shared" si="11"/>
        <v>720</v>
      </c>
      <c r="B17">
        <f t="shared" si="12"/>
        <v>60</v>
      </c>
      <c r="C17" s="6">
        <f t="shared" si="13"/>
        <v>8.3333333333333332E-3</v>
      </c>
      <c r="D17" s="5" t="str">
        <f t="shared" si="1"/>
        <v/>
      </c>
      <c r="E17" s="4">
        <f t="shared" si="2"/>
        <v>0.11821102862428104</v>
      </c>
      <c r="F17">
        <f t="shared" si="3"/>
        <v>0.11820936313656044</v>
      </c>
      <c r="G17" s="4">
        <v>0.11821269411200164</v>
      </c>
      <c r="H17" s="5">
        <f t="shared" si="14"/>
        <v>0.35</v>
      </c>
      <c r="I17" s="5">
        <f t="shared" si="15"/>
        <v>0.15</v>
      </c>
      <c r="J17" s="5">
        <f t="shared" si="16"/>
        <v>0.15</v>
      </c>
      <c r="L17">
        <f t="shared" si="4"/>
        <v>71.560236901451191</v>
      </c>
      <c r="M17">
        <f t="shared" si="0"/>
        <v>8.1632653061224509</v>
      </c>
      <c r="N17">
        <f t="shared" si="0"/>
        <v>44.444444444444443</v>
      </c>
      <c r="O17">
        <f t="shared" si="0"/>
        <v>44.444444444444443</v>
      </c>
      <c r="P17">
        <f t="shared" si="5"/>
        <v>168.61239109646252</v>
      </c>
      <c r="Q17">
        <f t="shared" si="6"/>
        <v>7.7011442177730566E-2</v>
      </c>
      <c r="R17" s="5">
        <f t="shared" si="7"/>
        <v>47.124603941338599</v>
      </c>
      <c r="S17">
        <f t="shared" si="8"/>
        <v>20.000000000000007</v>
      </c>
      <c r="U17">
        <f t="shared" si="9"/>
        <v>0.52866323967564965</v>
      </c>
      <c r="V17" s="3">
        <f t="shared" si="17"/>
        <v>31.776516927591871</v>
      </c>
      <c r="W17">
        <f t="shared" si="18"/>
        <v>385.12051367275558</v>
      </c>
      <c r="X17">
        <f t="shared" si="19"/>
        <v>385.12051367275558</v>
      </c>
      <c r="Y17">
        <f t="shared" si="10"/>
        <v>12</v>
      </c>
    </row>
    <row r="18" spans="1:25" x14ac:dyDescent="0.25">
      <c r="A18">
        <f t="shared" si="11"/>
        <v>780</v>
      </c>
      <c r="B18">
        <f t="shared" si="12"/>
        <v>60</v>
      </c>
      <c r="C18" s="6">
        <f t="shared" si="13"/>
        <v>9.0277777777777769E-3</v>
      </c>
      <c r="D18" s="5" t="str">
        <f t="shared" si="1"/>
        <v/>
      </c>
      <c r="E18" s="4">
        <f t="shared" si="2"/>
        <v>0.11800026699765961</v>
      </c>
      <c r="F18">
        <f t="shared" si="3"/>
        <v>0.11799848257495588</v>
      </c>
      <c r="G18" s="4">
        <v>0.11800205142036337</v>
      </c>
      <c r="H18" s="5">
        <f t="shared" si="14"/>
        <v>0.35</v>
      </c>
      <c r="I18" s="5">
        <f t="shared" si="15"/>
        <v>0.15</v>
      </c>
      <c r="J18" s="5">
        <f t="shared" si="16"/>
        <v>0.15</v>
      </c>
      <c r="L18">
        <f t="shared" si="4"/>
        <v>71.815945925741019</v>
      </c>
      <c r="M18">
        <f t="shared" si="0"/>
        <v>8.1632653061224509</v>
      </c>
      <c r="N18">
        <f t="shared" si="0"/>
        <v>44.444444444444443</v>
      </c>
      <c r="O18">
        <f t="shared" si="0"/>
        <v>44.444444444444443</v>
      </c>
      <c r="P18">
        <f t="shared" si="5"/>
        <v>168.86810012075236</v>
      </c>
      <c r="Q18">
        <f t="shared" si="6"/>
        <v>7.6953112684953279E-2</v>
      </c>
      <c r="R18" s="5">
        <f t="shared" si="7"/>
        <v>47.028023635688101</v>
      </c>
      <c r="S18">
        <f t="shared" si="8"/>
        <v>20</v>
      </c>
      <c r="U18">
        <f t="shared" si="9"/>
        <v>0.52772121692071616</v>
      </c>
      <c r="V18" s="3">
        <f t="shared" si="17"/>
        <v>31.719794380538978</v>
      </c>
      <c r="W18">
        <f t="shared" si="18"/>
        <v>416.84030805329456</v>
      </c>
      <c r="X18">
        <f t="shared" si="19"/>
        <v>416.84030805329456</v>
      </c>
      <c r="Y18">
        <f t="shared" si="10"/>
        <v>13</v>
      </c>
    </row>
    <row r="19" spans="1:25" x14ac:dyDescent="0.25">
      <c r="A19">
        <f t="shared" si="11"/>
        <v>840</v>
      </c>
      <c r="B19">
        <f t="shared" si="12"/>
        <v>60</v>
      </c>
      <c r="C19" s="6">
        <f t="shared" si="13"/>
        <v>9.7222222222222224E-3</v>
      </c>
      <c r="D19" s="5" t="str">
        <f t="shared" si="1"/>
        <v/>
      </c>
      <c r="E19" s="4">
        <f t="shared" si="2"/>
        <v>0.11779025375703617</v>
      </c>
      <c r="F19">
        <f t="shared" si="3"/>
        <v>0.11778835297808858</v>
      </c>
      <c r="G19" s="4">
        <v>0.11779215453598377</v>
      </c>
      <c r="H19" s="5">
        <f t="shared" si="14"/>
        <v>0.35</v>
      </c>
      <c r="I19" s="5">
        <f t="shared" si="15"/>
        <v>0.15</v>
      </c>
      <c r="J19" s="5">
        <f t="shared" si="16"/>
        <v>0.15</v>
      </c>
      <c r="L19">
        <f t="shared" si="4"/>
        <v>72.072115340123275</v>
      </c>
      <c r="M19">
        <f t="shared" si="0"/>
        <v>8.1632653061224509</v>
      </c>
      <c r="N19">
        <f t="shared" si="0"/>
        <v>44.444444444444443</v>
      </c>
      <c r="O19">
        <f t="shared" si="0"/>
        <v>44.444444444444443</v>
      </c>
      <c r="P19">
        <f t="shared" si="5"/>
        <v>169.1242695351346</v>
      </c>
      <c r="Q19">
        <f t="shared" si="6"/>
        <v>7.6894810868583074E-2</v>
      </c>
      <c r="R19" s="5">
        <f t="shared" si="7"/>
        <v>46.931956620671414</v>
      </c>
      <c r="S19">
        <f t="shared" si="8"/>
        <v>20</v>
      </c>
      <c r="U19">
        <f t="shared" si="9"/>
        <v>0.52678252951723981</v>
      </c>
      <c r="V19" s="3">
        <f t="shared" si="17"/>
        <v>31.663273015242972</v>
      </c>
      <c r="W19">
        <f t="shared" si="18"/>
        <v>448.50358106853753</v>
      </c>
      <c r="X19">
        <f t="shared" si="19"/>
        <v>448.50358106853753</v>
      </c>
      <c r="Y19">
        <f t="shared" si="10"/>
        <v>14</v>
      </c>
    </row>
    <row r="20" spans="1:25" x14ac:dyDescent="0.25">
      <c r="A20">
        <f t="shared" si="11"/>
        <v>900</v>
      </c>
      <c r="B20">
        <f t="shared" si="12"/>
        <v>60</v>
      </c>
      <c r="C20" s="6">
        <f t="shared" si="13"/>
        <v>1.0416666666666666E-2</v>
      </c>
      <c r="D20" s="5" t="str">
        <f t="shared" si="1"/>
        <v/>
      </c>
      <c r="E20" s="4">
        <f t="shared" si="2"/>
        <v>0.11758098494085292</v>
      </c>
      <c r="F20">
        <f>(F$2/F$1)/(EXP((F$4*W20)/(F$2/F$3)))</f>
        <v>0.1175789703481797</v>
      </c>
      <c r="G20" s="4">
        <v>0.11758299953352616</v>
      </c>
      <c r="H20" s="5">
        <f t="shared" si="14"/>
        <v>0.35</v>
      </c>
      <c r="I20" s="5">
        <f t="shared" si="15"/>
        <v>0.15</v>
      </c>
      <c r="J20" s="5">
        <f t="shared" si="16"/>
        <v>0.15</v>
      </c>
      <c r="L20">
        <f t="shared" si="4"/>
        <v>72.32874513266367</v>
      </c>
      <c r="M20">
        <f t="shared" si="0"/>
        <v>8.1632653061224509</v>
      </c>
      <c r="N20">
        <f t="shared" si="0"/>
        <v>44.444444444444443</v>
      </c>
      <c r="O20">
        <f t="shared" si="0"/>
        <v>44.444444444444443</v>
      </c>
      <c r="P20">
        <f t="shared" si="5"/>
        <v>169.380899327675</v>
      </c>
      <c r="Q20">
        <f t="shared" si="6"/>
        <v>7.6836536943701239E-2</v>
      </c>
      <c r="R20" s="5">
        <f t="shared" si="7"/>
        <v>46.836399281364713</v>
      </c>
      <c r="S20">
        <f t="shared" si="8"/>
        <v>19.999999999999996</v>
      </c>
      <c r="U20">
        <f t="shared" si="9"/>
        <v>0.52584715991058106</v>
      </c>
      <c r="V20" s="3">
        <f t="shared" si="17"/>
        <v>31.606951771034389</v>
      </c>
      <c r="W20">
        <f t="shared" si="18"/>
        <v>480.11053283957193</v>
      </c>
      <c r="X20">
        <f t="shared" si="19"/>
        <v>480.11053283957193</v>
      </c>
      <c r="Y20">
        <f t="shared" si="10"/>
        <v>15</v>
      </c>
    </row>
    <row r="21" spans="1:25" x14ac:dyDescent="0.25">
      <c r="A21">
        <f t="shared" si="11"/>
        <v>960</v>
      </c>
      <c r="B21">
        <f t="shared" si="12"/>
        <v>60</v>
      </c>
      <c r="C21" s="6">
        <f t="shared" si="13"/>
        <v>1.111111111111111E-2</v>
      </c>
      <c r="D21" s="5" t="str">
        <f t="shared" si="1"/>
        <v/>
      </c>
      <c r="E21" s="4">
        <f t="shared" si="2"/>
        <v>0.11737245661533138</v>
      </c>
      <c r="F21">
        <f t="shared" si="3"/>
        <v>0.11737033071570287</v>
      </c>
      <c r="G21" s="4">
        <v>0.11737458251495989</v>
      </c>
      <c r="H21" s="5">
        <f t="shared" si="14"/>
        <v>0.35</v>
      </c>
      <c r="I21" s="5">
        <f t="shared" si="15"/>
        <v>0.15</v>
      </c>
      <c r="J21" s="5">
        <f t="shared" si="16"/>
        <v>0.15</v>
      </c>
      <c r="L21">
        <f t="shared" si="4"/>
        <v>72.585835291412707</v>
      </c>
      <c r="M21">
        <f t="shared" si="4"/>
        <v>8.1632653061224509</v>
      </c>
      <c r="N21">
        <f t="shared" si="4"/>
        <v>44.444444444444443</v>
      </c>
      <c r="O21">
        <f t="shared" si="4"/>
        <v>44.444444444444443</v>
      </c>
      <c r="P21">
        <f t="shared" si="5"/>
        <v>169.63798948642403</v>
      </c>
      <c r="Q21">
        <f t="shared" si="6"/>
        <v>7.6778291123903303E-2</v>
      </c>
      <c r="R21" s="5">
        <f t="shared" si="7"/>
        <v>46.741348034467848</v>
      </c>
      <c r="S21">
        <f t="shared" si="8"/>
        <v>20</v>
      </c>
      <c r="U21">
        <f t="shared" si="9"/>
        <v>0.52491509066821707</v>
      </c>
      <c r="V21" s="3">
        <f t="shared" si="17"/>
        <v>31.550829594634862</v>
      </c>
      <c r="W21">
        <f t="shared" si="18"/>
        <v>511.66136243420681</v>
      </c>
      <c r="X21">
        <f t="shared" si="19"/>
        <v>511.66136243420681</v>
      </c>
      <c r="Y21">
        <f t="shared" si="10"/>
        <v>16</v>
      </c>
    </row>
    <row r="22" spans="1:25" x14ac:dyDescent="0.25">
      <c r="A22">
        <f t="shared" si="11"/>
        <v>1020</v>
      </c>
      <c r="B22">
        <f t="shared" si="12"/>
        <v>60</v>
      </c>
      <c r="C22" s="6">
        <f t="shared" si="13"/>
        <v>1.1805555555555557E-2</v>
      </c>
      <c r="D22" s="5" t="str">
        <f t="shared" si="1"/>
        <v/>
      </c>
      <c r="E22" s="4">
        <f t="shared" si="2"/>
        <v>0.1171646648742298</v>
      </c>
      <c r="F22">
        <f t="shared" si="3"/>
        <v>0.11716243013913591</v>
      </c>
      <c r="G22" s="4">
        <v>0.11716689960932371</v>
      </c>
      <c r="H22" s="5">
        <f t="shared" si="14"/>
        <v>0.35</v>
      </c>
      <c r="I22" s="5">
        <f t="shared" si="15"/>
        <v>0.15</v>
      </c>
      <c r="J22" s="5">
        <f t="shared" si="16"/>
        <v>0.15</v>
      </c>
      <c r="L22">
        <f t="shared" si="4"/>
        <v>72.843385804407305</v>
      </c>
      <c r="M22">
        <f t="shared" si="4"/>
        <v>8.1632653061224509</v>
      </c>
      <c r="N22">
        <f t="shared" si="4"/>
        <v>44.444444444444443</v>
      </c>
      <c r="O22">
        <f t="shared" si="4"/>
        <v>44.444444444444443</v>
      </c>
      <c r="P22">
        <f t="shared" si="5"/>
        <v>169.89553999941862</v>
      </c>
      <c r="Q22">
        <f t="shared" si="6"/>
        <v>7.6720073621304077E-2</v>
      </c>
      <c r="R22" s="5">
        <f t="shared" si="7"/>
        <v>46.646799327973937</v>
      </c>
      <c r="S22">
        <f t="shared" si="8"/>
        <v>19.999999999999996</v>
      </c>
      <c r="U22">
        <f t="shared" si="9"/>
        <v>0.52398630447868266</v>
      </c>
      <c r="V22" s="3">
        <f t="shared" si="17"/>
        <v>31.494905440093024</v>
      </c>
      <c r="W22">
        <f t="shared" si="18"/>
        <v>543.15626787429983</v>
      </c>
      <c r="X22">
        <f t="shared" si="19"/>
        <v>543.15626787429983</v>
      </c>
      <c r="Y22">
        <f t="shared" si="10"/>
        <v>17</v>
      </c>
    </row>
    <row r="23" spans="1:25" x14ac:dyDescent="0.25">
      <c r="A23">
        <f t="shared" si="11"/>
        <v>1080</v>
      </c>
      <c r="B23">
        <f t="shared" si="12"/>
        <v>60</v>
      </c>
      <c r="C23" s="6">
        <f t="shared" si="13"/>
        <v>1.2500000000000001E-2</v>
      </c>
      <c r="D23" s="5" t="str">
        <f t="shared" si="1"/>
        <v/>
      </c>
      <c r="E23" s="4">
        <f t="shared" si="2"/>
        <v>0.11695760583860347</v>
      </c>
      <c r="F23">
        <f t="shared" si="3"/>
        <v>0.11695526470471496</v>
      </c>
      <c r="G23" s="4">
        <v>0.11695994697249198</v>
      </c>
      <c r="H23" s="5">
        <f t="shared" si="14"/>
        <v>0.35</v>
      </c>
      <c r="I23" s="5">
        <f t="shared" si="15"/>
        <v>0.15</v>
      </c>
      <c r="J23" s="5">
        <f t="shared" si="16"/>
        <v>0.15</v>
      </c>
      <c r="L23">
        <f t="shared" si="4"/>
        <v>73.101396659671963</v>
      </c>
      <c r="M23">
        <f t="shared" si="4"/>
        <v>8.1632653061224509</v>
      </c>
      <c r="N23">
        <f t="shared" si="4"/>
        <v>44.444444444444443</v>
      </c>
      <c r="O23">
        <f t="shared" si="4"/>
        <v>44.444444444444443</v>
      </c>
      <c r="P23">
        <f t="shared" si="5"/>
        <v>170.15355085468329</v>
      </c>
      <c r="Q23">
        <f t="shared" si="6"/>
        <v>7.6661884646542916E-2</v>
      </c>
      <c r="R23" s="5">
        <f t="shared" si="7"/>
        <v>46.552749640843004</v>
      </c>
      <c r="S23">
        <f t="shared" si="8"/>
        <v>19.999999999999996</v>
      </c>
      <c r="U23">
        <f t="shared" si="9"/>
        <v>0.52306078415052559</v>
      </c>
      <c r="V23" s="3">
        <f t="shared" si="17"/>
        <v>31.439178268720958</v>
      </c>
      <c r="W23">
        <f t="shared" si="18"/>
        <v>574.59544614302081</v>
      </c>
      <c r="X23">
        <f t="shared" si="19"/>
        <v>574.59544614302081</v>
      </c>
      <c r="Y23">
        <f t="shared" si="10"/>
        <v>18</v>
      </c>
    </row>
    <row r="24" spans="1:25" x14ac:dyDescent="0.25">
      <c r="A24">
        <f t="shared" si="11"/>
        <v>1140</v>
      </c>
      <c r="B24">
        <f t="shared" si="12"/>
        <v>60</v>
      </c>
      <c r="C24" s="6">
        <f t="shared" si="13"/>
        <v>1.3194444444444444E-2</v>
      </c>
      <c r="D24" s="5" t="str">
        <f t="shared" si="1"/>
        <v/>
      </c>
      <c r="E24" s="4">
        <f t="shared" si="2"/>
        <v>0.11675127565656729</v>
      </c>
      <c r="F24">
        <f t="shared" si="3"/>
        <v>0.11674883052619128</v>
      </c>
      <c r="G24" s="4">
        <v>0.11675372078694329</v>
      </c>
      <c r="H24" s="5">
        <f t="shared" si="14"/>
        <v>0.35</v>
      </c>
      <c r="I24" s="5">
        <f t="shared" si="15"/>
        <v>0.15</v>
      </c>
      <c r="J24" s="5">
        <f t="shared" si="16"/>
        <v>0.15</v>
      </c>
      <c r="L24">
        <f t="shared" si="4"/>
        <v>73.359867845219995</v>
      </c>
      <c r="M24">
        <f t="shared" si="4"/>
        <v>8.1632653061224509</v>
      </c>
      <c r="N24">
        <f t="shared" si="4"/>
        <v>44.444444444444443</v>
      </c>
      <c r="O24">
        <f t="shared" si="4"/>
        <v>44.444444444444443</v>
      </c>
      <c r="P24">
        <f t="shared" si="5"/>
        <v>170.41202204023134</v>
      </c>
      <c r="Q24">
        <f t="shared" si="6"/>
        <v>7.6603724408788904E-2</v>
      </c>
      <c r="R24" s="5">
        <f t="shared" si="7"/>
        <v>46.459195482679725</v>
      </c>
      <c r="S24">
        <f t="shared" si="8"/>
        <v>20</v>
      </c>
      <c r="U24">
        <f t="shared" si="9"/>
        <v>0.52213851261127087</v>
      </c>
      <c r="V24" s="3">
        <f t="shared" si="17"/>
        <v>31.383647049031534</v>
      </c>
      <c r="W24">
        <f t="shared" si="18"/>
        <v>605.97909319205235</v>
      </c>
      <c r="X24">
        <f t="shared" si="19"/>
        <v>605.97909319205235</v>
      </c>
      <c r="Y24">
        <f t="shared" si="10"/>
        <v>19</v>
      </c>
    </row>
    <row r="25" spans="1:25" x14ac:dyDescent="0.25">
      <c r="A25">
        <f t="shared" si="11"/>
        <v>1200</v>
      </c>
      <c r="B25">
        <f t="shared" si="12"/>
        <v>60</v>
      </c>
      <c r="C25" s="6">
        <f t="shared" si="13"/>
        <v>1.388888888888889E-2</v>
      </c>
      <c r="D25" s="5" t="str">
        <f t="shared" si="1"/>
        <v/>
      </c>
      <c r="E25" s="4">
        <f t="shared" si="2"/>
        <v>0.11654567050306111</v>
      </c>
      <c r="F25">
        <f t="shared" si="3"/>
        <v>0.11654312374459062</v>
      </c>
      <c r="G25" s="4">
        <v>0.11654821726153161</v>
      </c>
      <c r="H25" s="5">
        <f t="shared" si="14"/>
        <v>0.35</v>
      </c>
      <c r="I25" s="5">
        <f t="shared" si="15"/>
        <v>0.15</v>
      </c>
      <c r="J25" s="5">
        <f t="shared" si="16"/>
        <v>0.15</v>
      </c>
      <c r="L25">
        <f t="shared" si="4"/>
        <v>73.618799349054399</v>
      </c>
      <c r="M25">
        <f t="shared" si="4"/>
        <v>8.1632653061224509</v>
      </c>
      <c r="N25">
        <f t="shared" si="4"/>
        <v>44.444444444444443</v>
      </c>
      <c r="O25">
        <f t="shared" si="4"/>
        <v>44.444444444444443</v>
      </c>
      <c r="P25">
        <f t="shared" si="5"/>
        <v>170.67095354406572</v>
      </c>
      <c r="Q25">
        <f t="shared" si="6"/>
        <v>7.6545593115746144E-2</v>
      </c>
      <c r="R25" s="5">
        <f t="shared" si="7"/>
        <v>46.366133393415069</v>
      </c>
      <c r="S25">
        <f t="shared" si="8"/>
        <v>20.000000000000007</v>
      </c>
      <c r="U25">
        <f t="shared" si="9"/>
        <v>0.52121947290639825</v>
      </c>
      <c r="V25" s="3">
        <f t="shared" si="17"/>
        <v>31.328310756676252</v>
      </c>
      <c r="W25">
        <f t="shared" si="18"/>
        <v>637.30740394872862</v>
      </c>
      <c r="X25">
        <f t="shared" si="19"/>
        <v>637.30740394872862</v>
      </c>
      <c r="Y25">
        <f t="shared" si="10"/>
        <v>20</v>
      </c>
    </row>
    <row r="26" spans="1:25" x14ac:dyDescent="0.25">
      <c r="A26">
        <f t="shared" si="11"/>
        <v>1260</v>
      </c>
      <c r="B26">
        <f t="shared" si="12"/>
        <v>60</v>
      </c>
      <c r="C26" s="6">
        <f t="shared" si="13"/>
        <v>1.4583333333333334E-2</v>
      </c>
      <c r="D26" s="5" t="str">
        <f t="shared" si="1"/>
        <v/>
      </c>
      <c r="E26" s="4">
        <f t="shared" si="2"/>
        <v>0.11634078657961741</v>
      </c>
      <c r="F26">
        <f t="shared" si="3"/>
        <v>0.11633814052797499</v>
      </c>
      <c r="G26" s="4">
        <v>0.11634343263125982</v>
      </c>
      <c r="H26" s="5">
        <f t="shared" si="14"/>
        <v>0.35</v>
      </c>
      <c r="I26" s="5">
        <f t="shared" si="15"/>
        <v>0.15</v>
      </c>
      <c r="J26" s="5">
        <f t="shared" si="16"/>
        <v>0.15</v>
      </c>
      <c r="L26">
        <f t="shared" si="4"/>
        <v>73.87819115916885</v>
      </c>
      <c r="M26">
        <f t="shared" si="4"/>
        <v>8.1632653061224509</v>
      </c>
      <c r="N26">
        <f t="shared" si="4"/>
        <v>44.444444444444443</v>
      </c>
      <c r="O26">
        <f t="shared" si="4"/>
        <v>44.444444444444443</v>
      </c>
      <c r="P26">
        <f t="shared" si="5"/>
        <v>170.93034535418016</v>
      </c>
      <c r="Q26">
        <f t="shared" si="6"/>
        <v>7.6487490973659047E-2</v>
      </c>
      <c r="R26" s="5">
        <f t="shared" si="7"/>
        <v>46.27355994299176</v>
      </c>
      <c r="S26">
        <f t="shared" si="8"/>
        <v>20.000000000000004</v>
      </c>
      <c r="U26">
        <f t="shared" si="9"/>
        <v>0.52030364819832842</v>
      </c>
      <c r="V26" s="3">
        <f t="shared" si="17"/>
        <v>31.273168374383896</v>
      </c>
      <c r="W26">
        <f t="shared" si="18"/>
        <v>668.58057232311251</v>
      </c>
      <c r="X26">
        <f t="shared" si="19"/>
        <v>668.58057232311251</v>
      </c>
      <c r="Y26">
        <f t="shared" si="10"/>
        <v>21</v>
      </c>
    </row>
    <row r="27" spans="1:25" x14ac:dyDescent="0.25">
      <c r="A27">
        <f t="shared" si="11"/>
        <v>1320</v>
      </c>
      <c r="B27">
        <f t="shared" si="12"/>
        <v>60</v>
      </c>
      <c r="C27" s="6">
        <f t="shared" si="13"/>
        <v>1.5277777777777777E-2</v>
      </c>
      <c r="D27" s="5" t="str">
        <f t="shared" si="1"/>
        <v/>
      </c>
      <c r="E27" s="4">
        <f t="shared" si="2"/>
        <v>0.11613662011413133</v>
      </c>
      <c r="F27">
        <f t="shared" si="3"/>
        <v>0.11613387707120695</v>
      </c>
      <c r="G27" s="4">
        <v>0.1161393631570557</v>
      </c>
      <c r="H27" s="5">
        <f t="shared" si="14"/>
        <v>0.35</v>
      </c>
      <c r="I27" s="5">
        <f t="shared" si="15"/>
        <v>0.15</v>
      </c>
      <c r="J27" s="5">
        <f t="shared" si="16"/>
        <v>0.15</v>
      </c>
      <c r="L27">
        <f t="shared" si="4"/>
        <v>74.138043263548496</v>
      </c>
      <c r="M27">
        <f t="shared" si="4"/>
        <v>8.1632653061224509</v>
      </c>
      <c r="N27">
        <f t="shared" si="4"/>
        <v>44.444444444444443</v>
      </c>
      <c r="O27">
        <f t="shared" si="4"/>
        <v>44.444444444444443</v>
      </c>
      <c r="P27">
        <f t="shared" si="5"/>
        <v>171.19019745855982</v>
      </c>
      <c r="Q27">
        <f t="shared" si="6"/>
        <v>7.642941818731766E-2</v>
      </c>
      <c r="R27" s="5">
        <f t="shared" si="7"/>
        <v>46.181471731053641</v>
      </c>
      <c r="S27">
        <f t="shared" si="8"/>
        <v>20.000000000000004</v>
      </c>
      <c r="U27">
        <f t="shared" si="9"/>
        <v>0.51939102176542229</v>
      </c>
      <c r="V27" s="3">
        <f t="shared" si="17"/>
        <v>31.218218891899706</v>
      </c>
      <c r="W27">
        <f t="shared" si="18"/>
        <v>699.79879121501222</v>
      </c>
      <c r="X27">
        <f t="shared" si="19"/>
        <v>699.79879121501222</v>
      </c>
      <c r="Y27">
        <f t="shared" si="10"/>
        <v>22</v>
      </c>
    </row>
    <row r="28" spans="1:25" x14ac:dyDescent="0.25">
      <c r="A28">
        <f t="shared" si="11"/>
        <v>1380</v>
      </c>
      <c r="B28">
        <f t="shared" si="12"/>
        <v>60</v>
      </c>
      <c r="C28" s="6">
        <f t="shared" si="13"/>
        <v>1.5972222222222224E-2</v>
      </c>
      <c r="D28" s="5" t="str">
        <f t="shared" si="1"/>
        <v/>
      </c>
      <c r="E28" s="4">
        <f t="shared" si="2"/>
        <v>0.11593316736063337</v>
      </c>
      <c r="F28">
        <f t="shared" si="3"/>
        <v>0.11593032959571653</v>
      </c>
      <c r="G28" s="4">
        <v>0.11593600512555022</v>
      </c>
      <c r="H28" s="5">
        <f t="shared" si="14"/>
        <v>0.35</v>
      </c>
      <c r="I28" s="5">
        <f t="shared" si="15"/>
        <v>0.15</v>
      </c>
      <c r="J28" s="5">
        <f t="shared" si="16"/>
        <v>0.15</v>
      </c>
      <c r="L28">
        <f t="shared" si="4"/>
        <v>74.398355650170615</v>
      </c>
      <c r="M28">
        <f t="shared" si="4"/>
        <v>8.1632653061224509</v>
      </c>
      <c r="N28">
        <f t="shared" si="4"/>
        <v>44.444444444444443</v>
      </c>
      <c r="O28">
        <f t="shared" si="4"/>
        <v>44.444444444444443</v>
      </c>
      <c r="P28">
        <f t="shared" si="5"/>
        <v>171.45050984518193</v>
      </c>
      <c r="Q28">
        <f t="shared" si="6"/>
        <v>7.6371374960063049E-2</v>
      </c>
      <c r="R28" s="5">
        <f t="shared" si="7"/>
        <v>46.089865386638763</v>
      </c>
      <c r="S28">
        <f t="shared" si="8"/>
        <v>20</v>
      </c>
      <c r="U28">
        <f t="shared" si="9"/>
        <v>0.51848157700098862</v>
      </c>
      <c r="V28" s="3">
        <f t="shared" si="17"/>
        <v>31.163461305925338</v>
      </c>
      <c r="W28">
        <f t="shared" si="18"/>
        <v>730.96225252093757</v>
      </c>
      <c r="X28">
        <f t="shared" si="19"/>
        <v>730.96225252093757</v>
      </c>
      <c r="Y28">
        <f t="shared" si="10"/>
        <v>23</v>
      </c>
    </row>
    <row r="29" spans="1:25" x14ac:dyDescent="0.25">
      <c r="A29">
        <f t="shared" si="11"/>
        <v>1440</v>
      </c>
      <c r="B29">
        <f t="shared" si="12"/>
        <v>60</v>
      </c>
      <c r="C29" s="6">
        <f t="shared" si="13"/>
        <v>1.6666666666666666E-2</v>
      </c>
      <c r="D29" s="5" t="str">
        <f t="shared" si="1"/>
        <v/>
      </c>
      <c r="E29" s="4">
        <f t="shared" si="2"/>
        <v>0.1157304245990643</v>
      </c>
      <c r="F29">
        <f t="shared" si="3"/>
        <v>0.11572749434927032</v>
      </c>
      <c r="G29" s="4">
        <v>0.11573335484885827</v>
      </c>
      <c r="H29" s="5">
        <f t="shared" si="14"/>
        <v>0.35</v>
      </c>
      <c r="I29" s="5">
        <f t="shared" si="15"/>
        <v>0.15</v>
      </c>
      <c r="J29" s="5">
        <f t="shared" si="16"/>
        <v>0.15</v>
      </c>
      <c r="L29">
        <f t="shared" si="4"/>
        <v>74.659128307005176</v>
      </c>
      <c r="M29">
        <f t="shared" si="4"/>
        <v>8.1632653061224509</v>
      </c>
      <c r="N29">
        <f t="shared" si="4"/>
        <v>44.444444444444443</v>
      </c>
      <c r="O29">
        <f t="shared" si="4"/>
        <v>44.444444444444443</v>
      </c>
      <c r="P29">
        <f t="shared" si="5"/>
        <v>171.7112825020165</v>
      </c>
      <c r="Q29">
        <f t="shared" si="6"/>
        <v>7.6313361493792642E-2</v>
      </c>
      <c r="R29" s="5">
        <f t="shared" si="7"/>
        <v>45.998737567876226</v>
      </c>
      <c r="S29">
        <f t="shared" si="8"/>
        <v>20.000000000000004</v>
      </c>
      <c r="U29">
        <f t="shared" si="9"/>
        <v>0.51757529741230401</v>
      </c>
      <c r="V29" s="3">
        <f t="shared" si="17"/>
        <v>31.108894620059317</v>
      </c>
      <c r="W29">
        <f t="shared" si="18"/>
        <v>762.07114714099691</v>
      </c>
      <c r="X29">
        <f t="shared" si="19"/>
        <v>762.07114714099691</v>
      </c>
      <c r="Y29">
        <f t="shared" si="10"/>
        <v>24</v>
      </c>
    </row>
    <row r="30" spans="1:25" x14ac:dyDescent="0.25">
      <c r="A30">
        <f t="shared" si="11"/>
        <v>1500</v>
      </c>
      <c r="B30">
        <f t="shared" si="12"/>
        <v>60</v>
      </c>
      <c r="C30" s="6">
        <f t="shared" si="13"/>
        <v>1.7361111111111112E-2</v>
      </c>
      <c r="D30" s="5" t="str">
        <f t="shared" si="1"/>
        <v/>
      </c>
      <c r="E30" s="4">
        <f t="shared" si="2"/>
        <v>0.11552838813505226</v>
      </c>
      <c r="F30">
        <f t="shared" si="3"/>
        <v>0.1155253676057431</v>
      </c>
      <c r="G30" s="4">
        <v>0.11553140866436143</v>
      </c>
      <c r="H30" s="5">
        <f t="shared" si="14"/>
        <v>0.35</v>
      </c>
      <c r="I30" s="5">
        <f t="shared" si="15"/>
        <v>0.15</v>
      </c>
      <c r="J30" s="5">
        <f t="shared" si="16"/>
        <v>0.15</v>
      </c>
      <c r="L30">
        <f t="shared" si="4"/>
        <v>74.920361222015643</v>
      </c>
      <c r="M30">
        <f t="shared" si="4"/>
        <v>8.1632653061224509</v>
      </c>
      <c r="N30">
        <f t="shared" si="4"/>
        <v>44.444444444444443</v>
      </c>
      <c r="O30">
        <f t="shared" si="4"/>
        <v>44.444444444444443</v>
      </c>
      <c r="P30">
        <f t="shared" si="5"/>
        <v>171.97251541702698</v>
      </c>
      <c r="Q30">
        <f t="shared" si="6"/>
        <v>7.6255377988965617E-2</v>
      </c>
      <c r="R30" s="5">
        <f t="shared" si="7"/>
        <v>45.908084961686541</v>
      </c>
      <c r="S30">
        <f t="shared" si="8"/>
        <v>20.000000000000007</v>
      </c>
      <c r="U30">
        <f t="shared" si="9"/>
        <v>0.51667216661964077</v>
      </c>
      <c r="V30" s="3">
        <f t="shared" si="17"/>
        <v>31.054517844738243</v>
      </c>
      <c r="W30">
        <f t="shared" si="18"/>
        <v>793.12566498573517</v>
      </c>
      <c r="X30">
        <f t="shared" si="19"/>
        <v>793.12566498573517</v>
      </c>
      <c r="Y30">
        <f t="shared" si="10"/>
        <v>25</v>
      </c>
    </row>
    <row r="31" spans="1:25" x14ac:dyDescent="0.25">
      <c r="A31">
        <f t="shared" si="11"/>
        <v>1560</v>
      </c>
      <c r="B31">
        <f t="shared" si="12"/>
        <v>60</v>
      </c>
      <c r="C31" s="6">
        <f t="shared" si="13"/>
        <v>1.8055555555555554E-2</v>
      </c>
      <c r="D31" s="5" t="str">
        <f t="shared" si="1"/>
        <v/>
      </c>
      <c r="E31" s="4">
        <f t="shared" si="2"/>
        <v>0.11532705429969246</v>
      </c>
      <c r="F31">
        <f t="shared" si="3"/>
        <v>0.11532394566489179</v>
      </c>
      <c r="G31" s="4">
        <v>0.11533016293449314</v>
      </c>
      <c r="H31" s="5">
        <f t="shared" si="14"/>
        <v>0.35</v>
      </c>
      <c r="I31" s="5">
        <f t="shared" si="15"/>
        <v>0.15</v>
      </c>
      <c r="J31" s="5">
        <f t="shared" si="16"/>
        <v>0.15</v>
      </c>
      <c r="L31">
        <f t="shared" si="4"/>
        <v>75.182054383159368</v>
      </c>
      <c r="M31">
        <f t="shared" si="4"/>
        <v>8.1632653061224509</v>
      </c>
      <c r="N31">
        <f t="shared" si="4"/>
        <v>44.444444444444443</v>
      </c>
      <c r="O31">
        <f t="shared" si="4"/>
        <v>44.444444444444443</v>
      </c>
      <c r="P31">
        <f t="shared" si="5"/>
        <v>172.23420857817069</v>
      </c>
      <c r="Q31">
        <f t="shared" si="6"/>
        <v>7.6197424644608283E-2</v>
      </c>
      <c r="R31" s="5">
        <f t="shared" si="7"/>
        <v>45.817904283485724</v>
      </c>
      <c r="S31">
        <f t="shared" si="8"/>
        <v>19.999999999999996</v>
      </c>
      <c r="U31">
        <f t="shared" si="9"/>
        <v>0.51577216835530648</v>
      </c>
      <c r="V31" s="3">
        <f t="shared" si="17"/>
        <v>31.000329997178447</v>
      </c>
      <c r="W31">
        <f t="shared" si="18"/>
        <v>824.12599498291365</v>
      </c>
      <c r="X31">
        <f t="shared" si="19"/>
        <v>824.12599498291365</v>
      </c>
      <c r="Y31">
        <f t="shared" si="10"/>
        <v>26</v>
      </c>
    </row>
    <row r="32" spans="1:25" x14ac:dyDescent="0.25">
      <c r="A32">
        <f t="shared" si="11"/>
        <v>1620</v>
      </c>
      <c r="B32">
        <f t="shared" si="12"/>
        <v>60</v>
      </c>
      <c r="C32" s="6">
        <f t="shared" si="13"/>
        <v>1.8749999999999999E-2</v>
      </c>
      <c r="D32" s="5" t="str">
        <f t="shared" si="1"/>
        <v/>
      </c>
      <c r="E32" s="4">
        <f t="shared" si="2"/>
        <v>0.115126419449329</v>
      </c>
      <c r="F32">
        <f t="shared" si="3"/>
        <v>0.11512322485213182</v>
      </c>
      <c r="G32" s="4">
        <v>0.11512961404652616</v>
      </c>
      <c r="H32" s="5">
        <f t="shared" si="14"/>
        <v>0.35</v>
      </c>
      <c r="I32" s="5">
        <f t="shared" si="15"/>
        <v>0.15</v>
      </c>
      <c r="J32" s="5">
        <f t="shared" si="16"/>
        <v>0.15</v>
      </c>
      <c r="L32">
        <f t="shared" si="4"/>
        <v>75.444207778388005</v>
      </c>
      <c r="M32">
        <f t="shared" si="4"/>
        <v>8.1632653061224509</v>
      </c>
      <c r="N32">
        <f t="shared" si="4"/>
        <v>44.444444444444443</v>
      </c>
      <c r="O32">
        <f t="shared" si="4"/>
        <v>44.444444444444443</v>
      </c>
      <c r="P32">
        <f t="shared" si="5"/>
        <v>172.49636197339933</v>
      </c>
      <c r="Q32">
        <f t="shared" si="6"/>
        <v>7.6139501658319633E-2</v>
      </c>
      <c r="R32" s="5">
        <f t="shared" si="7"/>
        <v>45.728192276892926</v>
      </c>
      <c r="S32">
        <f t="shared" si="8"/>
        <v>20.000000000000004</v>
      </c>
      <c r="U32">
        <f t="shared" si="9"/>
        <v>0.51487528646269431</v>
      </c>
      <c r="V32" s="3">
        <f t="shared" si="17"/>
        <v>30.946330101318388</v>
      </c>
      <c r="W32">
        <f t="shared" si="18"/>
        <v>855.07232508423203</v>
      </c>
      <c r="X32">
        <f t="shared" si="19"/>
        <v>855.07232508423203</v>
      </c>
      <c r="Y32">
        <f t="shared" si="10"/>
        <v>27</v>
      </c>
    </row>
    <row r="33" spans="1:26" x14ac:dyDescent="0.25">
      <c r="A33">
        <f t="shared" si="11"/>
        <v>1680</v>
      </c>
      <c r="B33">
        <f t="shared" si="12"/>
        <v>60</v>
      </c>
      <c r="C33" s="6">
        <f t="shared" si="13"/>
        <v>1.9444444444444445E-2</v>
      </c>
      <c r="D33" s="5" t="str">
        <f t="shared" si="1"/>
        <v/>
      </c>
      <c r="E33" s="4">
        <f t="shared" si="2"/>
        <v>0.11492647996533878</v>
      </c>
      <c r="F33">
        <f t="shared" si="3"/>
        <v>0.11492320151831563</v>
      </c>
      <c r="G33" s="4">
        <v>0.11492975841236194</v>
      </c>
      <c r="H33" s="5">
        <f t="shared" si="14"/>
        <v>0.35</v>
      </c>
      <c r="I33" s="5">
        <f t="shared" si="15"/>
        <v>0.15</v>
      </c>
      <c r="J33" s="5">
        <f t="shared" si="16"/>
        <v>0.15</v>
      </c>
      <c r="L33">
        <f t="shared" si="4"/>
        <v>75.706821395648248</v>
      </c>
      <c r="M33">
        <f t="shared" si="4"/>
        <v>8.1632653061224509</v>
      </c>
      <c r="N33">
        <f t="shared" si="4"/>
        <v>44.444444444444443</v>
      </c>
      <c r="O33">
        <f t="shared" si="4"/>
        <v>44.444444444444443</v>
      </c>
      <c r="P33">
        <f t="shared" si="5"/>
        <v>172.75897559065956</v>
      </c>
      <c r="Q33">
        <f t="shared" si="6"/>
        <v>7.6081609226276561E-2</v>
      </c>
      <c r="R33" s="5">
        <f t="shared" si="7"/>
        <v>45.638945713441366</v>
      </c>
      <c r="S33">
        <f t="shared" si="8"/>
        <v>20.000000000000011</v>
      </c>
      <c r="U33">
        <f t="shared" si="9"/>
        <v>0.51398150489533934</v>
      </c>
      <c r="V33" s="3">
        <f t="shared" si="17"/>
        <v>30.892517187761658</v>
      </c>
      <c r="W33">
        <f t="shared" si="18"/>
        <v>885.96484227199369</v>
      </c>
      <c r="X33">
        <f t="shared" si="19"/>
        <v>885.96484227199369</v>
      </c>
      <c r="Y33">
        <f t="shared" si="10"/>
        <v>28</v>
      </c>
    </row>
    <row r="34" spans="1:26" x14ac:dyDescent="0.25">
      <c r="A34">
        <f t="shared" si="11"/>
        <v>1740</v>
      </c>
      <c r="B34">
        <f t="shared" si="12"/>
        <v>60</v>
      </c>
      <c r="C34" s="6">
        <f t="shared" si="13"/>
        <v>2.0138888888888887E-2</v>
      </c>
      <c r="D34" s="5" t="str">
        <f t="shared" si="1"/>
        <v/>
      </c>
      <c r="E34" s="4">
        <f t="shared" si="2"/>
        <v>0.11472723225391804</v>
      </c>
      <c r="F34">
        <f t="shared" si="3"/>
        <v>0.11472387203951363</v>
      </c>
      <c r="G34" s="4">
        <v>0.11473059246832243</v>
      </c>
      <c r="H34" s="5">
        <f t="shared" si="14"/>
        <v>0.35</v>
      </c>
      <c r="I34" s="5">
        <f t="shared" si="15"/>
        <v>0.15</v>
      </c>
      <c r="J34" s="5">
        <f t="shared" si="16"/>
        <v>0.15</v>
      </c>
      <c r="L34">
        <f t="shared" si="4"/>
        <v>75.969895222881959</v>
      </c>
      <c r="M34">
        <f t="shared" si="4"/>
        <v>8.1632653061224509</v>
      </c>
      <c r="N34">
        <f t="shared" si="4"/>
        <v>44.444444444444443</v>
      </c>
      <c r="O34">
        <f t="shared" si="4"/>
        <v>44.444444444444443</v>
      </c>
      <c r="P34">
        <f t="shared" si="5"/>
        <v>173.02204941789327</v>
      </c>
      <c r="Q34">
        <f t="shared" si="6"/>
        <v>7.6023747543239428E-2</v>
      </c>
      <c r="R34" s="5">
        <f t="shared" si="7"/>
        <v>45.550161392293056</v>
      </c>
      <c r="S34">
        <f t="shared" si="8"/>
        <v>20.000000000000011</v>
      </c>
      <c r="U34">
        <f t="shared" si="9"/>
        <v>0.51309080771598881</v>
      </c>
      <c r="V34" s="3">
        <f t="shared" si="17"/>
        <v>30.838890293720361</v>
      </c>
      <c r="W34">
        <f t="shared" si="18"/>
        <v>916.80373256571409</v>
      </c>
      <c r="X34">
        <f t="shared" si="19"/>
        <v>916.80373256571409</v>
      </c>
      <c r="Y34">
        <f t="shared" si="10"/>
        <v>29</v>
      </c>
    </row>
    <row r="35" spans="1:26" x14ac:dyDescent="0.25">
      <c r="A35">
        <f t="shared" si="11"/>
        <v>1800</v>
      </c>
      <c r="B35">
        <v>180</v>
      </c>
      <c r="C35" s="6">
        <f t="shared" si="13"/>
        <v>2.0833333333333332E-2</v>
      </c>
      <c r="D35" s="5" t="str">
        <f t="shared" si="1"/>
        <v/>
      </c>
      <c r="E35" s="4">
        <f t="shared" si="2"/>
        <v>0.11452867274587057</v>
      </c>
      <c r="F35">
        <f t="shared" si="3"/>
        <v>0.11452523281679741</v>
      </c>
      <c r="G35" s="4">
        <v>0.11453211267494373</v>
      </c>
      <c r="H35" s="5">
        <f t="shared" si="14"/>
        <v>0.35</v>
      </c>
      <c r="I35" s="5">
        <f t="shared" si="15"/>
        <v>0.15</v>
      </c>
      <c r="J35" s="5">
        <f t="shared" si="16"/>
        <v>0.15</v>
      </c>
      <c r="L35">
        <f t="shared" si="4"/>
        <v>76.233429248026809</v>
      </c>
      <c r="M35">
        <f t="shared" si="4"/>
        <v>8.1632653061224509</v>
      </c>
      <c r="N35">
        <f t="shared" si="4"/>
        <v>44.444444444444443</v>
      </c>
      <c r="O35">
        <f t="shared" si="4"/>
        <v>44.444444444444443</v>
      </c>
      <c r="P35">
        <f t="shared" si="5"/>
        <v>173.28558344303812</v>
      </c>
      <c r="Q35">
        <f t="shared" si="6"/>
        <v>7.5965916802557515E-2</v>
      </c>
      <c r="R35" s="5">
        <f t="shared" si="7"/>
        <v>45.461836139956517</v>
      </c>
      <c r="S35">
        <f t="shared" si="8"/>
        <v>20</v>
      </c>
      <c r="U35">
        <f t="shared" si="9"/>
        <v>0.51220317909567892</v>
      </c>
      <c r="V35" s="3">
        <f t="shared" si="17"/>
        <v>30.78544846295933</v>
      </c>
      <c r="W35">
        <f t="shared" si="18"/>
        <v>947.58918102867347</v>
      </c>
      <c r="X35">
        <f t="shared" si="19"/>
        <v>947.58918102867347</v>
      </c>
      <c r="Y35">
        <f t="shared" si="10"/>
        <v>30</v>
      </c>
    </row>
    <row r="36" spans="1:26" x14ac:dyDescent="0.25">
      <c r="A36">
        <f t="shared" si="11"/>
        <v>1980</v>
      </c>
      <c r="B36">
        <f t="shared" si="12"/>
        <v>180</v>
      </c>
      <c r="C36" s="6">
        <f t="shared" si="13"/>
        <v>2.2916666666666665E-2</v>
      </c>
      <c r="D36" s="5" t="str">
        <f t="shared" si="1"/>
        <v/>
      </c>
      <c r="E36" s="4">
        <f t="shared" si="2"/>
        <v>0.11393607345540799</v>
      </c>
      <c r="F36">
        <f t="shared" si="3"/>
        <v>0.11393240106355852</v>
      </c>
      <c r="G36" s="4">
        <v>0.11393974584725744</v>
      </c>
      <c r="H36" s="5">
        <f t="shared" si="14"/>
        <v>0.35</v>
      </c>
      <c r="I36" s="5">
        <f t="shared" si="15"/>
        <v>0.15</v>
      </c>
      <c r="J36" s="5">
        <f t="shared" si="16"/>
        <v>0.15</v>
      </c>
      <c r="L36">
        <f t="shared" si="4"/>
        <v>77.028157053715304</v>
      </c>
      <c r="M36">
        <f t="shared" si="4"/>
        <v>8.1632653061224509</v>
      </c>
      <c r="N36">
        <f t="shared" si="4"/>
        <v>44.444444444444443</v>
      </c>
      <c r="O36">
        <f t="shared" si="4"/>
        <v>44.444444444444443</v>
      </c>
      <c r="P36">
        <f t="shared" si="5"/>
        <v>174.08031124872664</v>
      </c>
      <c r="Q36">
        <f t="shared" si="6"/>
        <v>7.5792315066929059E-2</v>
      </c>
      <c r="R36" s="5">
        <f t="shared" si="7"/>
        <v>45.199137018774152</v>
      </c>
      <c r="S36">
        <f t="shared" si="8"/>
        <v>20.000000000000004</v>
      </c>
      <c r="U36">
        <f t="shared" si="9"/>
        <v>0.50955403410703404</v>
      </c>
      <c r="V36" s="3">
        <f t="shared" si="17"/>
        <v>92.196572237222199</v>
      </c>
      <c r="W36">
        <f t="shared" si="18"/>
        <v>1039.7857532658957</v>
      </c>
      <c r="X36">
        <f t="shared" si="19"/>
        <v>1039.7857532658957</v>
      </c>
      <c r="Y36">
        <f t="shared" si="10"/>
        <v>33</v>
      </c>
    </row>
    <row r="37" spans="1:26" x14ac:dyDescent="0.25">
      <c r="A37">
        <f t="shared" si="11"/>
        <v>2160</v>
      </c>
      <c r="B37">
        <f t="shared" si="12"/>
        <v>180</v>
      </c>
      <c r="C37" s="6">
        <f t="shared" si="13"/>
        <v>2.5000000000000001E-2</v>
      </c>
      <c r="D37" s="5" t="str">
        <f t="shared" si="1"/>
        <v/>
      </c>
      <c r="E37" s="4">
        <f t="shared" si="2"/>
        <v>0.11334956754719909</v>
      </c>
      <c r="F37">
        <f t="shared" si="3"/>
        <v>0.113345680483215</v>
      </c>
      <c r="G37" s="4">
        <v>0.11335345461118318</v>
      </c>
      <c r="H37" s="5">
        <f t="shared" si="14"/>
        <v>0.35</v>
      </c>
      <c r="I37" s="5">
        <f t="shared" si="15"/>
        <v>0.15</v>
      </c>
      <c r="J37" s="5">
        <f t="shared" si="16"/>
        <v>0.15</v>
      </c>
      <c r="L37">
        <f t="shared" si="4"/>
        <v>77.827033896998032</v>
      </c>
      <c r="M37">
        <f t="shared" si="4"/>
        <v>8.1632653061224509</v>
      </c>
      <c r="N37">
        <f t="shared" si="4"/>
        <v>44.444444444444443</v>
      </c>
      <c r="O37">
        <f t="shared" si="4"/>
        <v>44.444444444444443</v>
      </c>
      <c r="P37">
        <f t="shared" si="5"/>
        <v>174.87918809200934</v>
      </c>
      <c r="Q37">
        <f t="shared" si="6"/>
        <v>7.5619001039138017E-2</v>
      </c>
      <c r="R37" s="5">
        <f t="shared" si="7"/>
        <v>44.940473595192444</v>
      </c>
      <c r="S37">
        <f t="shared" si="8"/>
        <v>20</v>
      </c>
      <c r="U37">
        <f t="shared" si="9"/>
        <v>0.50693205999008517</v>
      </c>
      <c r="V37" s="3">
        <f t="shared" si="17"/>
        <v>91.719726139266129</v>
      </c>
      <c r="W37">
        <f t="shared" si="18"/>
        <v>1131.5054794051619</v>
      </c>
      <c r="X37">
        <f t="shared" si="19"/>
        <v>1131.5054794051619</v>
      </c>
      <c r="Y37">
        <f t="shared" si="10"/>
        <v>36</v>
      </c>
    </row>
    <row r="38" spans="1:26" x14ac:dyDescent="0.25">
      <c r="A38">
        <f t="shared" si="11"/>
        <v>2340</v>
      </c>
      <c r="B38">
        <f t="shared" si="12"/>
        <v>180</v>
      </c>
      <c r="C38" s="6">
        <f t="shared" si="13"/>
        <v>2.7083333333333334E-2</v>
      </c>
      <c r="D38" s="5" t="str">
        <f t="shared" si="1"/>
        <v/>
      </c>
      <c r="E38" s="4">
        <f t="shared" si="2"/>
        <v>0.11276906184629186</v>
      </c>
      <c r="F38">
        <f t="shared" si="3"/>
        <v>0.11276497714264164</v>
      </c>
      <c r="G38" s="4">
        <v>0.11277314654994208</v>
      </c>
      <c r="H38" s="5">
        <f t="shared" si="14"/>
        <v>0.35</v>
      </c>
      <c r="I38" s="5">
        <f t="shared" si="15"/>
        <v>0.15</v>
      </c>
      <c r="J38" s="5">
        <f t="shared" si="16"/>
        <v>0.15</v>
      </c>
      <c r="L38">
        <f t="shared" si="4"/>
        <v>78.630059406301314</v>
      </c>
      <c r="M38">
        <f t="shared" si="4"/>
        <v>8.1632653061224509</v>
      </c>
      <c r="N38">
        <f t="shared" si="4"/>
        <v>44.444444444444443</v>
      </c>
      <c r="O38">
        <f t="shared" si="4"/>
        <v>44.444444444444443</v>
      </c>
      <c r="P38">
        <f t="shared" si="5"/>
        <v>175.68221360131264</v>
      </c>
      <c r="Q38">
        <f t="shared" si="6"/>
        <v>7.5445979720104056E-2</v>
      </c>
      <c r="R38" s="5">
        <f t="shared" si="7"/>
        <v>44.685763924841631</v>
      </c>
      <c r="S38">
        <f t="shared" si="8"/>
        <v>20.000000000000007</v>
      </c>
      <c r="U38">
        <f t="shared" si="9"/>
        <v>0.50433684344443286</v>
      </c>
      <c r="V38" s="3">
        <f t="shared" si="17"/>
        <v>91.247770798215328</v>
      </c>
      <c r="W38">
        <f t="shared" si="18"/>
        <v>1222.7532502033771</v>
      </c>
      <c r="X38">
        <f t="shared" si="19"/>
        <v>1222.7532502033771</v>
      </c>
      <c r="Y38">
        <f t="shared" ref="Y38:Y69" si="20">IF(U38&lt;X$3,Y37,A38/60)</f>
        <v>39</v>
      </c>
    </row>
    <row r="39" spans="1:26" x14ac:dyDescent="0.25">
      <c r="A39">
        <f t="shared" si="11"/>
        <v>2520</v>
      </c>
      <c r="B39">
        <f t="shared" si="12"/>
        <v>180</v>
      </c>
      <c r="C39" s="6">
        <f t="shared" si="13"/>
        <v>2.9166666666666667E-2</v>
      </c>
      <c r="D39" s="5" t="str">
        <f t="shared" si="1"/>
        <v/>
      </c>
      <c r="E39" s="4">
        <f t="shared" si="2"/>
        <v>0.11219446505996607</v>
      </c>
      <c r="F39">
        <f t="shared" si="3"/>
        <v>0.11219019902027441</v>
      </c>
      <c r="G39" s="4">
        <v>0.11219873109965772</v>
      </c>
      <c r="H39" s="5">
        <f t="shared" si="14"/>
        <v>0.35</v>
      </c>
      <c r="I39" s="5">
        <f t="shared" si="15"/>
        <v>0.15</v>
      </c>
      <c r="J39" s="5">
        <f t="shared" si="16"/>
        <v>0.15</v>
      </c>
      <c r="L39">
        <f t="shared" si="4"/>
        <v>79.437233210377627</v>
      </c>
      <c r="M39">
        <f t="shared" si="4"/>
        <v>8.1632653061224509</v>
      </c>
      <c r="N39">
        <f t="shared" si="4"/>
        <v>44.444444444444443</v>
      </c>
      <c r="O39">
        <f t="shared" si="4"/>
        <v>44.444444444444443</v>
      </c>
      <c r="P39">
        <f t="shared" si="5"/>
        <v>176.48938740538895</v>
      </c>
      <c r="Q39">
        <f t="shared" si="6"/>
        <v>7.5273255999241964E-2</v>
      </c>
      <c r="R39" s="5">
        <f t="shared" si="7"/>
        <v>44.434928124443417</v>
      </c>
      <c r="S39">
        <f t="shared" si="8"/>
        <v>20.000000000000004</v>
      </c>
      <c r="U39">
        <f t="shared" si="9"/>
        <v>0.50176797945610885</v>
      </c>
      <c r="V39" s="3">
        <f t="shared" si="17"/>
        <v>90.780631819997922</v>
      </c>
      <c r="W39">
        <f t="shared" si="18"/>
        <v>1313.5338820233751</v>
      </c>
      <c r="X39">
        <f t="shared" si="19"/>
        <v>1313.5338820233751</v>
      </c>
      <c r="Y39">
        <f t="shared" si="20"/>
        <v>42</v>
      </c>
    </row>
    <row r="40" spans="1:26" x14ac:dyDescent="0.25">
      <c r="A40">
        <f t="shared" si="11"/>
        <v>2700</v>
      </c>
      <c r="B40">
        <f t="shared" si="12"/>
        <v>180</v>
      </c>
      <c r="C40" s="6">
        <f t="shared" si="13"/>
        <v>3.125E-2</v>
      </c>
      <c r="D40" s="5" t="str">
        <f t="shared" si="1"/>
        <v/>
      </c>
      <c r="E40" s="4">
        <f t="shared" si="2"/>
        <v>0.11162568773062875</v>
      </c>
      <c r="F40">
        <f t="shared" si="3"/>
        <v>0.11162125595784737</v>
      </c>
      <c r="G40" s="4">
        <v>0.11163011950341015</v>
      </c>
      <c r="H40" s="5">
        <f t="shared" si="14"/>
        <v>0.35</v>
      </c>
      <c r="I40" s="5">
        <f t="shared" si="15"/>
        <v>0.15</v>
      </c>
      <c r="J40" s="5">
        <f t="shared" si="16"/>
        <v>0.15</v>
      </c>
      <c r="L40">
        <f t="shared" si="4"/>
        <v>80.248554938372052</v>
      </c>
      <c r="M40">
        <f t="shared" si="4"/>
        <v>8.1632653061224509</v>
      </c>
      <c r="N40">
        <f t="shared" si="4"/>
        <v>44.444444444444443</v>
      </c>
      <c r="O40">
        <f t="shared" si="4"/>
        <v>44.444444444444443</v>
      </c>
      <c r="P40">
        <f t="shared" si="5"/>
        <v>177.30070913338338</v>
      </c>
      <c r="Q40">
        <f t="shared" si="6"/>
        <v>7.5100834655811771E-2</v>
      </c>
      <c r="R40" s="5">
        <f t="shared" si="7"/>
        <v>44.187888310149347</v>
      </c>
      <c r="S40">
        <f t="shared" si="8"/>
        <v>20.000000000000004</v>
      </c>
      <c r="U40">
        <f t="shared" si="9"/>
        <v>0.4992250710921004</v>
      </c>
      <c r="V40" s="3">
        <f t="shared" si="17"/>
        <v>90.318236302099592</v>
      </c>
      <c r="W40">
        <f t="shared" si="18"/>
        <v>1403.8521183254747</v>
      </c>
      <c r="X40">
        <f t="shared" si="19"/>
        <v>1403.8521183254747</v>
      </c>
      <c r="Y40">
        <f t="shared" si="20"/>
        <v>45</v>
      </c>
    </row>
    <row r="41" spans="1:26" x14ac:dyDescent="0.25">
      <c r="A41">
        <f t="shared" si="11"/>
        <v>2880</v>
      </c>
      <c r="B41">
        <f t="shared" si="12"/>
        <v>180</v>
      </c>
      <c r="C41" s="6">
        <f t="shared" si="13"/>
        <v>3.3333333333333333E-2</v>
      </c>
      <c r="D41" s="5" t="str">
        <f t="shared" si="1"/>
        <v/>
      </c>
      <c r="E41" s="4">
        <f t="shared" si="2"/>
        <v>0.11106264219011311</v>
      </c>
      <c r="F41">
        <f t="shared" si="3"/>
        <v>0.1110580596135807</v>
      </c>
      <c r="G41" s="4">
        <v>0.11106722476664553</v>
      </c>
      <c r="H41" s="5">
        <f t="shared" si="14"/>
        <v>0.35</v>
      </c>
      <c r="I41" s="5">
        <f t="shared" si="15"/>
        <v>0.15</v>
      </c>
      <c r="J41" s="5">
        <f t="shared" si="16"/>
        <v>0.15</v>
      </c>
      <c r="L41">
        <f t="shared" si="4"/>
        <v>81.064024219884331</v>
      </c>
      <c r="M41">
        <f t="shared" si="4"/>
        <v>8.1632653061224509</v>
      </c>
      <c r="N41">
        <f t="shared" si="4"/>
        <v>44.444444444444443</v>
      </c>
      <c r="O41">
        <f t="shared" si="4"/>
        <v>44.444444444444443</v>
      </c>
      <c r="P41">
        <f t="shared" si="5"/>
        <v>178.11617841489564</v>
      </c>
      <c r="Q41">
        <f t="shared" si="6"/>
        <v>7.4928720360268722E-2</v>
      </c>
      <c r="R41" s="5">
        <f t="shared" si="7"/>
        <v>43.944568538013741</v>
      </c>
      <c r="S41">
        <f t="shared" si="8"/>
        <v>20.000000000000007</v>
      </c>
      <c r="U41">
        <f t="shared" si="9"/>
        <v>0.49670772930093532</v>
      </c>
      <c r="V41" s="3">
        <f t="shared" si="17"/>
        <v>89.860512796578078</v>
      </c>
      <c r="W41">
        <f t="shared" si="18"/>
        <v>1493.7126311220529</v>
      </c>
      <c r="X41">
        <f t="shared" si="19"/>
        <v>1493.7126311220529</v>
      </c>
      <c r="Y41">
        <f t="shared" si="20"/>
        <v>48</v>
      </c>
    </row>
    <row r="42" spans="1:26" x14ac:dyDescent="0.25">
      <c r="A42">
        <f t="shared" si="11"/>
        <v>3060</v>
      </c>
      <c r="B42">
        <f t="shared" si="12"/>
        <v>180</v>
      </c>
      <c r="C42" s="6">
        <f t="shared" si="13"/>
        <v>3.5416666666666666E-2</v>
      </c>
      <c r="D42" s="5" t="str">
        <f t="shared" si="1"/>
        <v/>
      </c>
      <c r="E42" s="4">
        <f t="shared" si="2"/>
        <v>0.11050524251533217</v>
      </c>
      <c r="F42">
        <f t="shared" si="3"/>
        <v>0.11050052341676964</v>
      </c>
      <c r="G42" s="4">
        <v>0.11050996161389469</v>
      </c>
      <c r="H42" s="5">
        <f t="shared" si="14"/>
        <v>0.35</v>
      </c>
      <c r="I42" s="5">
        <f t="shared" si="15"/>
        <v>0.15</v>
      </c>
      <c r="J42" s="5">
        <f t="shared" si="16"/>
        <v>0.15</v>
      </c>
      <c r="L42">
        <f t="shared" si="4"/>
        <v>81.883640685027032</v>
      </c>
      <c r="M42">
        <f t="shared" si="4"/>
        <v>8.1632653061224509</v>
      </c>
      <c r="N42">
        <f t="shared" si="4"/>
        <v>44.444444444444443</v>
      </c>
      <c r="O42">
        <f t="shared" si="4"/>
        <v>44.444444444444443</v>
      </c>
      <c r="P42">
        <f t="shared" si="5"/>
        <v>178.93579488003834</v>
      </c>
      <c r="Q42">
        <f t="shared" si="6"/>
        <v>7.4756917675612336E-2</v>
      </c>
      <c r="R42" s="5">
        <f t="shared" si="7"/>
        <v>43.704894746517539</v>
      </c>
      <c r="S42">
        <f t="shared" si="8"/>
        <v>20.000000000000007</v>
      </c>
      <c r="U42">
        <f t="shared" si="9"/>
        <v>0.49421557271912187</v>
      </c>
      <c r="V42" s="3">
        <f t="shared" si="17"/>
        <v>89.407391274168361</v>
      </c>
      <c r="W42">
        <f t="shared" si="18"/>
        <v>1583.1200223962212</v>
      </c>
      <c r="X42">
        <f t="shared" si="19"/>
        <v>1583.1200223962212</v>
      </c>
      <c r="Y42">
        <f t="shared" si="20"/>
        <v>51</v>
      </c>
    </row>
    <row r="43" spans="1:26" x14ac:dyDescent="0.25">
      <c r="A43">
        <f t="shared" si="11"/>
        <v>3240</v>
      </c>
      <c r="B43">
        <f t="shared" si="12"/>
        <v>180</v>
      </c>
      <c r="C43" s="6">
        <f t="shared" si="13"/>
        <v>3.7499999999999999E-2</v>
      </c>
      <c r="D43" s="5" t="str">
        <f t="shared" si="1"/>
        <v/>
      </c>
      <c r="E43" s="4">
        <f t="shared" si="2"/>
        <v>0.10995340448524057</v>
      </c>
      <c r="F43">
        <f t="shared" si="3"/>
        <v>0.10994856252372553</v>
      </c>
      <c r="G43" s="4">
        <v>0.10995824644675561</v>
      </c>
      <c r="H43" s="5">
        <f t="shared" si="14"/>
        <v>0.35</v>
      </c>
      <c r="I43" s="5">
        <f t="shared" si="15"/>
        <v>0.15</v>
      </c>
      <c r="J43" s="5">
        <f t="shared" si="16"/>
        <v>0.15</v>
      </c>
      <c r="L43">
        <f t="shared" si="4"/>
        <v>82.707403964480633</v>
      </c>
      <c r="M43">
        <f t="shared" si="4"/>
        <v>8.1632653061224509</v>
      </c>
      <c r="N43">
        <f t="shared" si="4"/>
        <v>44.444444444444443</v>
      </c>
      <c r="O43">
        <f t="shared" si="4"/>
        <v>44.444444444444443</v>
      </c>
      <c r="P43">
        <f t="shared" si="5"/>
        <v>179.75955815949195</v>
      </c>
      <c r="Q43">
        <f t="shared" si="6"/>
        <v>7.4585431058733845E-2</v>
      </c>
      <c r="R43" s="5">
        <f t="shared" si="7"/>
        <v>43.468794701062365</v>
      </c>
      <c r="S43">
        <f t="shared" si="8"/>
        <v>20.000000000000004</v>
      </c>
      <c r="U43">
        <f t="shared" si="9"/>
        <v>0.49174822748324054</v>
      </c>
      <c r="V43" s="3">
        <f t="shared" si="17"/>
        <v>88.958803089441929</v>
      </c>
      <c r="W43">
        <f t="shared" si="18"/>
        <v>1672.0788254856632</v>
      </c>
      <c r="X43">
        <f t="shared" si="19"/>
        <v>1672.0788254856632</v>
      </c>
      <c r="Y43">
        <f t="shared" si="20"/>
        <v>54</v>
      </c>
    </row>
    <row r="44" spans="1:26" x14ac:dyDescent="0.25">
      <c r="A44">
        <f t="shared" si="11"/>
        <v>3420</v>
      </c>
      <c r="B44">
        <f t="shared" si="12"/>
        <v>180</v>
      </c>
      <c r="C44" s="6">
        <f t="shared" si="13"/>
        <v>3.9583333333333331E-2</v>
      </c>
      <c r="D44" s="5" t="str">
        <f t="shared" si="1"/>
        <v/>
      </c>
      <c r="E44" s="4">
        <f t="shared" si="2"/>
        <v>0.10940704553905969</v>
      </c>
      <c r="F44">
        <f t="shared" si="3"/>
        <v>0.1094020937750225</v>
      </c>
      <c r="G44" s="4">
        <v>0.10941199730309688</v>
      </c>
      <c r="H44" s="5">
        <f t="shared" si="14"/>
        <v>0.35</v>
      </c>
      <c r="I44" s="5">
        <f t="shared" si="15"/>
        <v>0.15</v>
      </c>
      <c r="J44" s="5">
        <f t="shared" si="16"/>
        <v>0.15</v>
      </c>
      <c r="L44">
        <f t="shared" si="4"/>
        <v>83.535313689546143</v>
      </c>
      <c r="M44">
        <f t="shared" si="4"/>
        <v>8.1632653061224509</v>
      </c>
      <c r="N44">
        <f t="shared" si="4"/>
        <v>44.444444444444443</v>
      </c>
      <c r="O44">
        <f t="shared" si="4"/>
        <v>44.444444444444443</v>
      </c>
      <c r="P44">
        <f t="shared" si="5"/>
        <v>180.58746788455747</v>
      </c>
      <c r="Q44">
        <f t="shared" si="6"/>
        <v>7.4414264861761392E-2</v>
      </c>
      <c r="R44" s="5">
        <f t="shared" si="7"/>
        <v>43.236197940358423</v>
      </c>
      <c r="S44">
        <f t="shared" si="8"/>
        <v>20.000000000000004</v>
      </c>
      <c r="U44">
        <f t="shared" si="9"/>
        <v>0.48930532704749657</v>
      </c>
      <c r="V44" s="3">
        <f t="shared" si="17"/>
        <v>88.514680946983304</v>
      </c>
      <c r="W44">
        <f t="shared" si="18"/>
        <v>1760.5935064326466</v>
      </c>
      <c r="X44">
        <f t="shared" si="19"/>
        <v>1760.5935064326466</v>
      </c>
      <c r="Y44">
        <f t="shared" si="20"/>
        <v>57</v>
      </c>
    </row>
    <row r="45" spans="1:26" s="8" customFormat="1" x14ac:dyDescent="0.25">
      <c r="A45">
        <f t="shared" si="11"/>
        <v>3600</v>
      </c>
      <c r="B45">
        <v>240</v>
      </c>
      <c r="C45" s="6">
        <f t="shared" si="13"/>
        <v>4.1666666666666664E-2</v>
      </c>
      <c r="D45" s="5" t="str">
        <f t="shared" si="1"/>
        <v/>
      </c>
      <c r="E45" s="4">
        <f t="shared" si="2"/>
        <v>0.10886608473572279</v>
      </c>
      <c r="F45">
        <f t="shared" si="3"/>
        <v>0.10886103565400475</v>
      </c>
      <c r="G45" s="4">
        <v>0.10887113381744082</v>
      </c>
      <c r="H45" s="5">
        <f t="shared" si="14"/>
        <v>0.35</v>
      </c>
      <c r="I45" s="5">
        <f t="shared" si="15"/>
        <v>0.15</v>
      </c>
      <c r="J45" s="5">
        <f t="shared" si="16"/>
        <v>0.15</v>
      </c>
      <c r="K45"/>
      <c r="L45">
        <f t="shared" si="4"/>
        <v>84.367369492195493</v>
      </c>
      <c r="M45">
        <f t="shared" si="4"/>
        <v>8.1632653061224509</v>
      </c>
      <c r="N45">
        <f t="shared" si="4"/>
        <v>44.444444444444443</v>
      </c>
      <c r="O45">
        <f t="shared" si="4"/>
        <v>44.444444444444443</v>
      </c>
      <c r="P45">
        <f t="shared" si="5"/>
        <v>181.41952368720681</v>
      </c>
      <c r="Q45">
        <f t="shared" si="6"/>
        <v>7.4243423333402336E-2</v>
      </c>
      <c r="R45" s="5">
        <f>R$4*(1+((N45+M45+O45)/L45))</f>
        <v>43.007035724632686</v>
      </c>
      <c r="S45">
        <f t="shared" si="8"/>
        <v>20.000000000000014</v>
      </c>
      <c r="T45"/>
      <c r="U45">
        <f t="shared" si="9"/>
        <v>0.48688651200654787</v>
      </c>
      <c r="V45" s="3">
        <f t="shared" si="17"/>
        <v>88.074958868549388</v>
      </c>
      <c r="W45">
        <f t="shared" si="18"/>
        <v>1848.668465301196</v>
      </c>
      <c r="X45">
        <f t="shared" si="19"/>
        <v>1848.668465301196</v>
      </c>
      <c r="Y45">
        <f t="shared" si="20"/>
        <v>60</v>
      </c>
      <c r="Z45"/>
    </row>
    <row r="46" spans="1:26" s="8" customFormat="1" x14ac:dyDescent="0.25">
      <c r="A46">
        <f t="shared" si="11"/>
        <v>3840</v>
      </c>
      <c r="B46">
        <f t="shared" si="12"/>
        <v>240</v>
      </c>
      <c r="C46" s="6">
        <f t="shared" si="13"/>
        <v>4.4444444444444439E-2</v>
      </c>
      <c r="D46" s="5" t="str">
        <f t="shared" si="1"/>
        <v/>
      </c>
      <c r="E46" s="4">
        <f t="shared" si="2"/>
        <v>0.10815248178796466</v>
      </c>
      <c r="F46">
        <f t="shared" si="3"/>
        <v>0.1081473189580579</v>
      </c>
      <c r="G46" s="4">
        <v>0.1081576446178714</v>
      </c>
      <c r="H46" s="5">
        <f t="shared" si="14"/>
        <v>0.35</v>
      </c>
      <c r="I46" s="5">
        <f t="shared" si="15"/>
        <v>0.15</v>
      </c>
      <c r="J46" s="5">
        <f t="shared" si="16"/>
        <v>0.15</v>
      </c>
      <c r="K46"/>
      <c r="L46">
        <f t="shared" si="4"/>
        <v>85.484142210008116</v>
      </c>
      <c r="M46">
        <f t="shared" si="4"/>
        <v>8.1632653061224509</v>
      </c>
      <c r="N46">
        <f t="shared" si="4"/>
        <v>44.444444444444443</v>
      </c>
      <c r="O46">
        <f t="shared" si="4"/>
        <v>44.444444444444443</v>
      </c>
      <c r="P46">
        <f t="shared" si="5"/>
        <v>182.53629640501944</v>
      </c>
      <c r="Q46">
        <f t="shared" si="6"/>
        <v>7.4015961075272946E-2</v>
      </c>
      <c r="R46" s="5">
        <f t="shared" si="7"/>
        <v>42.706469688046752</v>
      </c>
      <c r="S46">
        <f t="shared" si="8"/>
        <v>20.000000000000004</v>
      </c>
      <c r="T46"/>
      <c r="U46">
        <f t="shared" si="9"/>
        <v>0.48369569130364948</v>
      </c>
      <c r="V46" s="3">
        <f t="shared" si="17"/>
        <v>116.85276288157149</v>
      </c>
      <c r="W46">
        <f t="shared" si="18"/>
        <v>1965.5212281827676</v>
      </c>
      <c r="X46">
        <f t="shared" si="19"/>
        <v>1965.5212281827676</v>
      </c>
      <c r="Y46">
        <f t="shared" si="20"/>
        <v>64</v>
      </c>
      <c r="Z46"/>
    </row>
    <row r="47" spans="1:26" s="8" customFormat="1" x14ac:dyDescent="0.25">
      <c r="A47">
        <f t="shared" si="11"/>
        <v>4080</v>
      </c>
      <c r="B47">
        <f t="shared" si="12"/>
        <v>240</v>
      </c>
      <c r="C47" s="6">
        <f t="shared" si="13"/>
        <v>4.7222222222222228E-2</v>
      </c>
      <c r="D47" s="5" t="str">
        <f t="shared" si="1"/>
        <v/>
      </c>
      <c r="E47" s="4">
        <f t="shared" si="2"/>
        <v>0.10744816946745582</v>
      </c>
      <c r="F47">
        <f t="shared" si="3"/>
        <v>0.10744291306969746</v>
      </c>
      <c r="G47" s="4">
        <v>0.10745342586521418</v>
      </c>
      <c r="H47" s="5">
        <f t="shared" si="14"/>
        <v>0.35</v>
      </c>
      <c r="I47" s="5">
        <f t="shared" si="15"/>
        <v>0.15</v>
      </c>
      <c r="J47" s="5">
        <f t="shared" si="16"/>
        <v>0.15</v>
      </c>
      <c r="K47"/>
      <c r="L47">
        <f t="shared" si="4"/>
        <v>86.608290662389848</v>
      </c>
      <c r="M47">
        <f t="shared" si="4"/>
        <v>8.1632653061224509</v>
      </c>
      <c r="N47">
        <f t="shared" si="4"/>
        <v>44.444444444444443</v>
      </c>
      <c r="O47">
        <f t="shared" si="4"/>
        <v>44.444444444444443</v>
      </c>
      <c r="P47">
        <f t="shared" si="5"/>
        <v>183.66044485740119</v>
      </c>
      <c r="Q47">
        <f t="shared" si="6"/>
        <v>7.3789095025149076E-2</v>
      </c>
      <c r="R47" s="5">
        <f t="shared" si="7"/>
        <v>42.41174683225951</v>
      </c>
      <c r="S47">
        <f t="shared" si="8"/>
        <v>20</v>
      </c>
      <c r="T47"/>
      <c r="U47">
        <f t="shared" si="9"/>
        <v>0.48054632929970614</v>
      </c>
      <c r="V47" s="3">
        <f t="shared" si="17"/>
        <v>116.08696591287587</v>
      </c>
      <c r="W47">
        <f t="shared" si="18"/>
        <v>2081.6081940956433</v>
      </c>
      <c r="X47">
        <f t="shared" si="19"/>
        <v>2081.6081940956433</v>
      </c>
      <c r="Y47">
        <f t="shared" si="20"/>
        <v>68</v>
      </c>
      <c r="Z47"/>
    </row>
    <row r="48" spans="1:26" s="8" customFormat="1" x14ac:dyDescent="0.25">
      <c r="A48">
        <f t="shared" si="11"/>
        <v>4320</v>
      </c>
      <c r="B48">
        <f t="shared" si="12"/>
        <v>240</v>
      </c>
      <c r="C48" s="6">
        <f t="shared" si="13"/>
        <v>0.05</v>
      </c>
      <c r="D48" s="5" t="str">
        <f t="shared" si="1"/>
        <v/>
      </c>
      <c r="E48" s="4">
        <f t="shared" si="2"/>
        <v>0.10675296800781715</v>
      </c>
      <c r="F48">
        <f t="shared" si="3"/>
        <v>0.10674763701989218</v>
      </c>
      <c r="G48" s="4">
        <v>0.10675829899574213</v>
      </c>
      <c r="H48" s="5">
        <f t="shared" si="14"/>
        <v>0.35</v>
      </c>
      <c r="I48" s="5">
        <f t="shared" si="15"/>
        <v>0.15</v>
      </c>
      <c r="J48" s="5">
        <f t="shared" si="16"/>
        <v>0.15</v>
      </c>
      <c r="K48"/>
      <c r="L48">
        <f t="shared" si="4"/>
        <v>87.739813934765778</v>
      </c>
      <c r="M48">
        <f t="shared" si="4"/>
        <v>8.1632653061224509</v>
      </c>
      <c r="N48">
        <f t="shared" si="4"/>
        <v>44.444444444444443</v>
      </c>
      <c r="O48">
        <f t="shared" si="4"/>
        <v>44.444444444444443</v>
      </c>
      <c r="P48">
        <f t="shared" si="5"/>
        <v>184.79196812977713</v>
      </c>
      <c r="Q48">
        <f t="shared" si="6"/>
        <v>7.3562834421822654E-2</v>
      </c>
      <c r="R48" s="5">
        <f t="shared" si="7"/>
        <v>42.12271712068349</v>
      </c>
      <c r="S48">
        <f t="shared" si="8"/>
        <v>20</v>
      </c>
      <c r="T48"/>
      <c r="U48">
        <f t="shared" si="9"/>
        <v>0.47743762743345386</v>
      </c>
      <c r="V48" s="3">
        <f t="shared" si="17"/>
        <v>115.33111903192948</v>
      </c>
      <c r="W48">
        <f t="shared" si="18"/>
        <v>2196.9393131275729</v>
      </c>
      <c r="X48">
        <f t="shared" si="19"/>
        <v>2196.9393131275729</v>
      </c>
      <c r="Y48">
        <f t="shared" si="20"/>
        <v>72</v>
      </c>
      <c r="Z48"/>
    </row>
    <row r="49" spans="1:26" s="8" customFormat="1" x14ac:dyDescent="0.25">
      <c r="A49">
        <f t="shared" si="11"/>
        <v>4560</v>
      </c>
      <c r="B49">
        <f t="shared" si="12"/>
        <v>240</v>
      </c>
      <c r="C49" s="6">
        <f t="shared" si="13"/>
        <v>5.2777777777777778E-2</v>
      </c>
      <c r="D49" s="5" t="str">
        <f t="shared" si="1"/>
        <v/>
      </c>
      <c r="E49" s="4">
        <f t="shared" si="2"/>
        <v>0.10606670223433981</v>
      </c>
      <c r="F49">
        <f t="shared" si="3"/>
        <v>0.10606131449260899</v>
      </c>
      <c r="G49" s="4">
        <v>0.10607208997607065</v>
      </c>
      <c r="H49" s="5">
        <f t="shared" si="14"/>
        <v>0.35</v>
      </c>
      <c r="I49" s="5">
        <f t="shared" si="15"/>
        <v>0.15</v>
      </c>
      <c r="J49" s="5">
        <f t="shared" si="16"/>
        <v>0.15</v>
      </c>
      <c r="K49"/>
      <c r="L49">
        <f t="shared" si="4"/>
        <v>88.8787111159738</v>
      </c>
      <c r="M49">
        <f t="shared" si="4"/>
        <v>8.1632653061224509</v>
      </c>
      <c r="N49">
        <f t="shared" si="4"/>
        <v>44.444444444444443</v>
      </c>
      <c r="O49">
        <f t="shared" si="4"/>
        <v>44.444444444444443</v>
      </c>
      <c r="P49">
        <f t="shared" si="5"/>
        <v>185.93086531098513</v>
      </c>
      <c r="Q49">
        <f t="shared" si="6"/>
        <v>7.3337188195944217E-2</v>
      </c>
      <c r="R49" s="5">
        <f t="shared" si="7"/>
        <v>41.839235285122967</v>
      </c>
      <c r="S49">
        <f t="shared" si="8"/>
        <v>19.999999999999996</v>
      </c>
      <c r="T49"/>
      <c r="U49">
        <f t="shared" si="9"/>
        <v>0.47436880740393594</v>
      </c>
      <c r="V49" s="3">
        <f t="shared" si="17"/>
        <v>114.58503058402893</v>
      </c>
      <c r="W49">
        <f t="shared" si="18"/>
        <v>2311.5243437116019</v>
      </c>
      <c r="X49">
        <f t="shared" si="19"/>
        <v>2311.5243437116019</v>
      </c>
      <c r="Y49">
        <f t="shared" si="20"/>
        <v>76</v>
      </c>
      <c r="Z49"/>
    </row>
    <row r="50" spans="1:26" s="8" customFormat="1" x14ac:dyDescent="0.25">
      <c r="A50">
        <f t="shared" si="11"/>
        <v>4800</v>
      </c>
      <c r="B50">
        <f t="shared" si="12"/>
        <v>240</v>
      </c>
      <c r="C50" s="6">
        <f t="shared" si="13"/>
        <v>5.5555555555555559E-2</v>
      </c>
      <c r="D50" s="5" t="str">
        <f t="shared" si="1"/>
        <v/>
      </c>
      <c r="E50" s="4">
        <f t="shared" si="2"/>
        <v>0.10538920141882746</v>
      </c>
      <c r="F50">
        <f t="shared" si="3"/>
        <v>0.10538377367651695</v>
      </c>
      <c r="G50" s="4">
        <v>0.10539462916113795</v>
      </c>
      <c r="H50" s="5">
        <f t="shared" si="14"/>
        <v>0.35</v>
      </c>
      <c r="I50" s="5">
        <f t="shared" si="15"/>
        <v>0.15</v>
      </c>
      <c r="J50" s="5">
        <f t="shared" si="16"/>
        <v>0.15</v>
      </c>
      <c r="K50"/>
      <c r="L50">
        <f t="shared" si="4"/>
        <v>90.024981298422716</v>
      </c>
      <c r="M50">
        <f t="shared" si="4"/>
        <v>8.1632653061224509</v>
      </c>
      <c r="N50">
        <f t="shared" si="4"/>
        <v>44.444444444444443</v>
      </c>
      <c r="O50">
        <f t="shared" si="4"/>
        <v>44.444444444444443</v>
      </c>
      <c r="P50">
        <f t="shared" si="5"/>
        <v>187.07713549343404</v>
      </c>
      <c r="Q50">
        <f t="shared" si="6"/>
        <v>7.3112164975604507E-2</v>
      </c>
      <c r="R50" s="5">
        <f t="shared" si="7"/>
        <v>41.561160645686634</v>
      </c>
      <c r="S50">
        <f t="shared" si="8"/>
        <v>20</v>
      </c>
      <c r="T50"/>
      <c r="U50">
        <f t="shared" si="9"/>
        <v>0.4713391105353722</v>
      </c>
      <c r="V50" s="3">
        <f t="shared" si="17"/>
        <v>113.84851377694463</v>
      </c>
      <c r="W50">
        <f t="shared" si="18"/>
        <v>2425.3728574885463</v>
      </c>
      <c r="X50">
        <f t="shared" si="19"/>
        <v>2425.3728574885463</v>
      </c>
      <c r="Y50">
        <f t="shared" si="20"/>
        <v>80</v>
      </c>
      <c r="Z50"/>
    </row>
    <row r="51" spans="1:26" s="8" customFormat="1" x14ac:dyDescent="0.25">
      <c r="A51">
        <f t="shared" si="11"/>
        <v>5040</v>
      </c>
      <c r="B51">
        <f t="shared" si="12"/>
        <v>240</v>
      </c>
      <c r="C51" s="6">
        <f t="shared" si="13"/>
        <v>5.8333333333333334E-2</v>
      </c>
      <c r="D51" s="5" t="str">
        <f t="shared" si="1"/>
        <v/>
      </c>
      <c r="E51" s="4">
        <f t="shared" si="2"/>
        <v>0.10472029913989298</v>
      </c>
      <c r="F51">
        <f t="shared" si="3"/>
        <v>0.1047148471223152</v>
      </c>
      <c r="G51" s="4">
        <v>0.10472575115747076</v>
      </c>
      <c r="H51" s="5">
        <f t="shared" si="14"/>
        <v>0.35</v>
      </c>
      <c r="I51" s="5">
        <f t="shared" si="15"/>
        <v>0.15</v>
      </c>
      <c r="J51" s="5">
        <f t="shared" si="16"/>
        <v>0.15</v>
      </c>
      <c r="K51"/>
      <c r="L51">
        <f t="shared" si="4"/>
        <v>91.178623578242039</v>
      </c>
      <c r="M51">
        <f t="shared" si="4"/>
        <v>8.1632653061224509</v>
      </c>
      <c r="N51">
        <f t="shared" si="4"/>
        <v>44.444444444444443</v>
      </c>
      <c r="O51">
        <f t="shared" si="4"/>
        <v>44.444444444444443</v>
      </c>
      <c r="P51">
        <f t="shared" si="5"/>
        <v>188.23077777325338</v>
      </c>
      <c r="Q51">
        <f t="shared" si="6"/>
        <v>7.2887773091881727E-2</v>
      </c>
      <c r="R51" s="5">
        <f t="shared" si="7"/>
        <v>41.288356938560078</v>
      </c>
      <c r="S51">
        <f t="shared" si="8"/>
        <v>19.999999999999993</v>
      </c>
      <c r="T51"/>
      <c r="U51">
        <f t="shared" si="9"/>
        <v>0.46834779716566377</v>
      </c>
      <c r="V51" s="3">
        <f t="shared" si="17"/>
        <v>113.12138652848932</v>
      </c>
      <c r="W51">
        <f t="shared" si="18"/>
        <v>2538.4942440170357</v>
      </c>
      <c r="X51">
        <f t="shared" si="19"/>
        <v>2538.4942440170357</v>
      </c>
      <c r="Y51">
        <f t="shared" si="20"/>
        <v>84</v>
      </c>
      <c r="Z51"/>
    </row>
    <row r="52" spans="1:26" s="8" customFormat="1" x14ac:dyDescent="0.25">
      <c r="A52">
        <f t="shared" si="11"/>
        <v>5280</v>
      </c>
      <c r="B52">
        <f t="shared" si="12"/>
        <v>240</v>
      </c>
      <c r="C52" s="6">
        <f t="shared" si="13"/>
        <v>6.1111111111111109E-2</v>
      </c>
      <c r="D52" s="5" t="str">
        <f t="shared" si="1"/>
        <v/>
      </c>
      <c r="E52" s="4">
        <f t="shared" si="2"/>
        <v>0.10405983314847272</v>
      </c>
      <c r="F52">
        <f t="shared" si="3"/>
        <v>0.10405437160543744</v>
      </c>
      <c r="G52" s="4">
        <v>0.10406529469150802</v>
      </c>
      <c r="H52" s="5">
        <f t="shared" si="14"/>
        <v>0.35</v>
      </c>
      <c r="I52" s="5">
        <f t="shared" si="15"/>
        <v>0.15</v>
      </c>
      <c r="J52" s="5">
        <f t="shared" si="16"/>
        <v>0.15</v>
      </c>
      <c r="K52"/>
      <c r="L52">
        <f t="shared" si="4"/>
        <v>92.339637055424291</v>
      </c>
      <c r="M52">
        <f t="shared" si="4"/>
        <v>8.1632653061224509</v>
      </c>
      <c r="N52">
        <f t="shared" si="4"/>
        <v>44.444444444444443</v>
      </c>
      <c r="O52">
        <f t="shared" si="4"/>
        <v>44.444444444444443</v>
      </c>
      <c r="P52">
        <f t="shared" si="5"/>
        <v>189.3917912504356</v>
      </c>
      <c r="Q52">
        <f t="shared" si="6"/>
        <v>7.2664020584351868E-2</v>
      </c>
      <c r="R52" s="5">
        <f t="shared" si="7"/>
        <v>41.020692151249953</v>
      </c>
      <c r="S52">
        <f t="shared" si="8"/>
        <v>20.000000000000004</v>
      </c>
      <c r="T52"/>
      <c r="U52">
        <f t="shared" si="9"/>
        <v>0.46539414605751994</v>
      </c>
      <c r="V52" s="3">
        <f t="shared" si="17"/>
        <v>112.4034713197593</v>
      </c>
      <c r="W52">
        <f t="shared" si="18"/>
        <v>2650.897715336795</v>
      </c>
      <c r="X52">
        <f t="shared" si="19"/>
        <v>2650.897715336795</v>
      </c>
      <c r="Y52">
        <f t="shared" si="20"/>
        <v>88</v>
      </c>
      <c r="Z52"/>
    </row>
    <row r="53" spans="1:26" s="8" customFormat="1" x14ac:dyDescent="0.25">
      <c r="A53">
        <f t="shared" si="11"/>
        <v>5520</v>
      </c>
      <c r="B53">
        <f t="shared" si="12"/>
        <v>240</v>
      </c>
      <c r="C53" s="6">
        <f t="shared" si="13"/>
        <v>6.3888888888888898E-2</v>
      </c>
      <c r="D53" s="5" t="str">
        <f t="shared" si="1"/>
        <v/>
      </c>
      <c r="E53" s="4">
        <f t="shared" si="2"/>
        <v>0.10340764523833282</v>
      </c>
      <c r="F53">
        <f t="shared" si="3"/>
        <v>0.10340218799389907</v>
      </c>
      <c r="G53" s="4">
        <v>0.10341310248276656</v>
      </c>
      <c r="H53" s="5">
        <f t="shared" si="14"/>
        <v>0.35</v>
      </c>
      <c r="I53" s="5">
        <f t="shared" si="15"/>
        <v>0.15</v>
      </c>
      <c r="J53" s="5">
        <f t="shared" si="16"/>
        <v>0.15</v>
      </c>
      <c r="K53"/>
      <c r="L53">
        <f t="shared" si="4"/>
        <v>93.508020833959563</v>
      </c>
      <c r="M53">
        <f t="shared" si="4"/>
        <v>8.1632653061224509</v>
      </c>
      <c r="N53">
        <f t="shared" si="4"/>
        <v>44.444444444444443</v>
      </c>
      <c r="O53">
        <f t="shared" si="4"/>
        <v>44.444444444444443</v>
      </c>
      <c r="P53">
        <f t="shared" si="5"/>
        <v>190.56017502897092</v>
      </c>
      <c r="Q53">
        <f t="shared" si="6"/>
        <v>7.2440915206559375E-2</v>
      </c>
      <c r="R53" s="5">
        <f t="shared" si="7"/>
        <v>40.758038364932361</v>
      </c>
      <c r="S53">
        <f t="shared" si="8"/>
        <v>20</v>
      </c>
      <c r="T53"/>
      <c r="U53">
        <f t="shared" si="9"/>
        <v>0.46247745383123662</v>
      </c>
      <c r="V53" s="3">
        <f t="shared" si="17"/>
        <v>111.69459505380479</v>
      </c>
      <c r="W53">
        <f t="shared" si="18"/>
        <v>2762.5923103905998</v>
      </c>
      <c r="X53">
        <f t="shared" si="19"/>
        <v>2762.5923103905998</v>
      </c>
      <c r="Y53">
        <f t="shared" si="20"/>
        <v>92</v>
      </c>
      <c r="Z53"/>
    </row>
    <row r="54" spans="1:26" s="8" customFormat="1" x14ac:dyDescent="0.25">
      <c r="A54">
        <f t="shared" si="11"/>
        <v>5760</v>
      </c>
      <c r="B54">
        <f t="shared" si="12"/>
        <v>240</v>
      </c>
      <c r="C54" s="6">
        <f t="shared" si="13"/>
        <v>6.6666666666666666E-2</v>
      </c>
      <c r="D54" s="5" t="str">
        <f t="shared" si="1"/>
        <v/>
      </c>
      <c r="E54" s="4">
        <f t="shared" si="2"/>
        <v>0.10276358112135328</v>
      </c>
      <c r="F54">
        <f t="shared" si="3"/>
        <v>0.10275814112106375</v>
      </c>
      <c r="G54" s="4">
        <v>0.10276902112164282</v>
      </c>
      <c r="H54" s="5">
        <f t="shared" si="14"/>
        <v>0.35</v>
      </c>
      <c r="I54" s="5">
        <f t="shared" si="15"/>
        <v>0.15</v>
      </c>
      <c r="J54" s="5">
        <f t="shared" si="16"/>
        <v>0.15</v>
      </c>
      <c r="K54"/>
      <c r="L54">
        <f t="shared" si="4"/>
        <v>94.683774021963629</v>
      </c>
      <c r="M54">
        <f t="shared" si="4"/>
        <v>8.1632653061224509</v>
      </c>
      <c r="N54">
        <f t="shared" si="4"/>
        <v>44.444444444444443</v>
      </c>
      <c r="O54">
        <f t="shared" si="4"/>
        <v>44.444444444444443</v>
      </c>
      <c r="P54">
        <f t="shared" si="5"/>
        <v>191.73592821697494</v>
      </c>
      <c r="Q54">
        <f t="shared" si="6"/>
        <v>7.2218464431446E-2</v>
      </c>
      <c r="R54" s="5">
        <f t="shared" si="7"/>
        <v>40.500271603558673</v>
      </c>
      <c r="S54">
        <f t="shared" si="8"/>
        <v>20.000000000000007</v>
      </c>
      <c r="T54"/>
      <c r="U54">
        <f t="shared" si="9"/>
        <v>0.45959703441821015</v>
      </c>
      <c r="V54" s="3">
        <f t="shared" si="17"/>
        <v>110.99458891949679</v>
      </c>
      <c r="W54">
        <f t="shared" si="18"/>
        <v>2873.5868993100967</v>
      </c>
      <c r="X54">
        <f t="shared" si="19"/>
        <v>2873.5868993100967</v>
      </c>
      <c r="Y54">
        <f t="shared" si="20"/>
        <v>96</v>
      </c>
      <c r="Z54"/>
    </row>
    <row r="55" spans="1:26" s="8" customFormat="1" x14ac:dyDescent="0.25">
      <c r="A55">
        <f t="shared" si="11"/>
        <v>6000</v>
      </c>
      <c r="B55">
        <v>300</v>
      </c>
      <c r="C55" s="6">
        <f t="shared" si="13"/>
        <v>6.9444444444444448E-2</v>
      </c>
      <c r="D55" s="5" t="str">
        <f t="shared" si="1"/>
        <v/>
      </c>
      <c r="E55" s="4">
        <f t="shared" si="2"/>
        <v>0.10212749030738655</v>
      </c>
      <c r="F55">
        <f t="shared" si="3"/>
        <v>0.10212207966311786</v>
      </c>
      <c r="G55" s="4">
        <v>0.10213290095165523</v>
      </c>
      <c r="H55" s="5">
        <f t="shared" si="14"/>
        <v>0.35</v>
      </c>
      <c r="I55" s="5">
        <f t="shared" si="15"/>
        <v>0.15</v>
      </c>
      <c r="J55" s="5">
        <f t="shared" si="16"/>
        <v>0.15</v>
      </c>
      <c r="K55"/>
      <c r="L55">
        <f t="shared" si="4"/>
        <v>95.86689573179882</v>
      </c>
      <c r="M55">
        <f t="shared" si="4"/>
        <v>8.1632653061224509</v>
      </c>
      <c r="N55">
        <f t="shared" si="4"/>
        <v>44.444444444444443</v>
      </c>
      <c r="O55">
        <f t="shared" si="4"/>
        <v>44.444444444444443</v>
      </c>
      <c r="P55">
        <f t="shared" si="5"/>
        <v>192.91904992681017</v>
      </c>
      <c r="Q55">
        <f t="shared" si="6"/>
        <v>7.1996675456735409E-2</v>
      </c>
      <c r="R55" s="5">
        <f t="shared" si="7"/>
        <v>40.247271689390764</v>
      </c>
      <c r="S55">
        <f t="shared" si="8"/>
        <v>20</v>
      </c>
      <c r="T55"/>
      <c r="U55">
        <f t="shared" si="9"/>
        <v>0.45675221853430809</v>
      </c>
      <c r="V55" s="3">
        <f t="shared" si="17"/>
        <v>110.30328826037044</v>
      </c>
      <c r="W55">
        <f t="shared" si="18"/>
        <v>2983.8901875704669</v>
      </c>
      <c r="X55">
        <f t="shared" si="19"/>
        <v>2983.8901875704669</v>
      </c>
      <c r="Y55">
        <f t="shared" si="20"/>
        <v>100</v>
      </c>
      <c r="Z55"/>
    </row>
    <row r="56" spans="1:26" s="8" customFormat="1" x14ac:dyDescent="0.25">
      <c r="A56">
        <f t="shared" si="11"/>
        <v>6300</v>
      </c>
      <c r="B56">
        <f t="shared" si="12"/>
        <v>300</v>
      </c>
      <c r="C56" s="6">
        <f t="shared" si="13"/>
        <v>7.2916666666666671E-2</v>
      </c>
      <c r="D56" s="5" t="str">
        <f t="shared" si="1"/>
        <v/>
      </c>
      <c r="E56" s="4">
        <f t="shared" si="2"/>
        <v>0.10134276483707363</v>
      </c>
      <c r="F56">
        <f t="shared" si="3"/>
        <v>0.10133740489151834</v>
      </c>
      <c r="G56" s="4">
        <v>0.10134812478262893</v>
      </c>
      <c r="H56" s="5">
        <f t="shared" si="14"/>
        <v>0.35</v>
      </c>
      <c r="I56" s="5">
        <f t="shared" si="15"/>
        <v>0.15</v>
      </c>
      <c r="J56" s="5">
        <f t="shared" si="16"/>
        <v>0.15</v>
      </c>
      <c r="K56"/>
      <c r="L56">
        <f t="shared" si="4"/>
        <v>97.357309845443069</v>
      </c>
      <c r="M56">
        <f t="shared" si="4"/>
        <v>8.1632653061224509</v>
      </c>
      <c r="N56">
        <f t="shared" si="4"/>
        <v>44.444444444444443</v>
      </c>
      <c r="O56">
        <f t="shared" si="4"/>
        <v>44.444444444444443</v>
      </c>
      <c r="P56">
        <f t="shared" si="5"/>
        <v>194.40946404045442</v>
      </c>
      <c r="Q56">
        <f t="shared" si="6"/>
        <v>7.1720168051395236E-2</v>
      </c>
      <c r="R56" s="5">
        <f t="shared" si="7"/>
        <v>39.937312226289698</v>
      </c>
      <c r="S56">
        <f t="shared" si="8"/>
        <v>19.999999999999993</v>
      </c>
      <c r="T56"/>
      <c r="U56">
        <f t="shared" si="9"/>
        <v>0.45324259281217871</v>
      </c>
      <c r="V56" s="3">
        <f t="shared" si="17"/>
        <v>137.02566556029242</v>
      </c>
      <c r="W56">
        <f t="shared" si="18"/>
        <v>3120.9158531307594</v>
      </c>
      <c r="X56">
        <f t="shared" si="19"/>
        <v>3120.9158531307594</v>
      </c>
      <c r="Y56">
        <f t="shared" si="20"/>
        <v>105</v>
      </c>
      <c r="Z56"/>
    </row>
    <row r="57" spans="1:26" s="8" customFormat="1" x14ac:dyDescent="0.25">
      <c r="A57">
        <f t="shared" si="11"/>
        <v>6600</v>
      </c>
      <c r="B57">
        <f t="shared" si="12"/>
        <v>300</v>
      </c>
      <c r="C57" s="6">
        <f t="shared" si="13"/>
        <v>7.6388888888888881E-2</v>
      </c>
      <c r="D57" s="5" t="str">
        <f t="shared" si="1"/>
        <v/>
      </c>
      <c r="E57" s="4">
        <f t="shared" si="2"/>
        <v>0.10057001226032798</v>
      </c>
      <c r="F57">
        <f t="shared" si="3"/>
        <v>0.10056471946529463</v>
      </c>
      <c r="G57" s="4">
        <v>0.10057530505536133</v>
      </c>
      <c r="H57" s="5">
        <f t="shared" si="14"/>
        <v>0.35</v>
      </c>
      <c r="I57" s="5">
        <f t="shared" si="15"/>
        <v>0.15</v>
      </c>
      <c r="J57" s="5">
        <f t="shared" si="16"/>
        <v>0.15</v>
      </c>
      <c r="K57"/>
      <c r="L57">
        <f t="shared" si="4"/>
        <v>98.859243545603277</v>
      </c>
      <c r="M57">
        <f t="shared" si="4"/>
        <v>8.1632653061224509</v>
      </c>
      <c r="N57">
        <f t="shared" si="4"/>
        <v>44.444444444444443</v>
      </c>
      <c r="O57">
        <f t="shared" si="4"/>
        <v>44.444444444444443</v>
      </c>
      <c r="P57">
        <f t="shared" si="5"/>
        <v>195.9113977406146</v>
      </c>
      <c r="Q57">
        <f t="shared" si="6"/>
        <v>7.1444721630894756E-2</v>
      </c>
      <c r="R57" s="5">
        <f t="shared" si="7"/>
        <v>39.634411657265346</v>
      </c>
      <c r="S57">
        <f t="shared" si="8"/>
        <v>20.000000000000004</v>
      </c>
      <c r="T57"/>
      <c r="U57">
        <f t="shared" si="9"/>
        <v>0.44978643792313244</v>
      </c>
      <c r="V57" s="3">
        <f t="shared" si="17"/>
        <v>135.9727778436536</v>
      </c>
      <c r="W57">
        <f t="shared" si="18"/>
        <v>3256.888630974413</v>
      </c>
      <c r="X57">
        <f t="shared" si="19"/>
        <v>3256.888630974413</v>
      </c>
      <c r="Y57">
        <f t="shared" si="20"/>
        <v>110</v>
      </c>
      <c r="Z57"/>
    </row>
    <row r="58" spans="1:26" s="8" customFormat="1" x14ac:dyDescent="0.25">
      <c r="A58">
        <f t="shared" si="11"/>
        <v>6900</v>
      </c>
      <c r="B58">
        <f t="shared" si="12"/>
        <v>300</v>
      </c>
      <c r="C58" s="6">
        <f t="shared" si="13"/>
        <v>7.9861111111111119E-2</v>
      </c>
      <c r="D58" s="5" t="str">
        <f t="shared" si="1"/>
        <v/>
      </c>
      <c r="E58" s="4">
        <f t="shared" si="2"/>
        <v>9.980896117328486E-2</v>
      </c>
      <c r="F58">
        <f t="shared" si="3"/>
        <v>9.9803750600535035E-2</v>
      </c>
      <c r="G58" s="4">
        <v>9.9814171746034686E-2</v>
      </c>
      <c r="H58" s="5">
        <f t="shared" si="14"/>
        <v>0.35</v>
      </c>
      <c r="I58" s="5">
        <f t="shared" si="15"/>
        <v>0.15</v>
      </c>
      <c r="J58" s="5">
        <f t="shared" si="16"/>
        <v>0.15</v>
      </c>
      <c r="K58"/>
      <c r="L58">
        <f t="shared" si="4"/>
        <v>100.37269504492437</v>
      </c>
      <c r="M58">
        <f t="shared" si="4"/>
        <v>8.1632653061224509</v>
      </c>
      <c r="N58">
        <f t="shared" si="4"/>
        <v>44.444444444444443</v>
      </c>
      <c r="O58">
        <f t="shared" si="4"/>
        <v>44.444444444444443</v>
      </c>
      <c r="P58">
        <f t="shared" si="5"/>
        <v>197.4248492399357</v>
      </c>
      <c r="Q58">
        <f t="shared" si="6"/>
        <v>7.1170348505776415E-2</v>
      </c>
      <c r="R58" s="5">
        <f t="shared" si="7"/>
        <v>39.338357737943205</v>
      </c>
      <c r="S58">
        <f t="shared" si="8"/>
        <v>20.000000000000004</v>
      </c>
      <c r="T58"/>
      <c r="U58">
        <f t="shared" si="9"/>
        <v>0.44638254628394486</v>
      </c>
      <c r="V58" s="3">
        <f t="shared" si="17"/>
        <v>134.93593137693972</v>
      </c>
      <c r="W58">
        <f t="shared" si="18"/>
        <v>3391.8245623513526</v>
      </c>
      <c r="X58">
        <f t="shared" si="19"/>
        <v>3391.8245623513526</v>
      </c>
      <c r="Y58">
        <f t="shared" si="20"/>
        <v>115</v>
      </c>
      <c r="Z58"/>
    </row>
    <row r="59" spans="1:26" s="8" customFormat="1" x14ac:dyDescent="0.25">
      <c r="A59">
        <f t="shared" si="11"/>
        <v>7200</v>
      </c>
      <c r="B59">
        <f t="shared" si="12"/>
        <v>300</v>
      </c>
      <c r="C59" s="6">
        <f t="shared" si="13"/>
        <v>8.3333333333333329E-2</v>
      </c>
      <c r="D59" s="5" t="str">
        <f t="shared" si="1"/>
        <v/>
      </c>
      <c r="E59" s="4">
        <f t="shared" si="2"/>
        <v>9.905934828966724E-2</v>
      </c>
      <c r="F59">
        <f t="shared" si="3"/>
        <v>9.9054233718881196E-2</v>
      </c>
      <c r="G59" s="4">
        <v>9.9064462860453284E-2</v>
      </c>
      <c r="H59" s="5">
        <f t="shared" si="14"/>
        <v>0.35</v>
      </c>
      <c r="I59" s="5">
        <f t="shared" si="15"/>
        <v>0.15</v>
      </c>
      <c r="J59" s="5">
        <f t="shared" si="16"/>
        <v>0.15</v>
      </c>
      <c r="K59"/>
      <c r="L59">
        <f t="shared" si="4"/>
        <v>101.89766256885702</v>
      </c>
      <c r="M59">
        <f t="shared" si="4"/>
        <v>8.1632653061224509</v>
      </c>
      <c r="N59">
        <f t="shared" si="4"/>
        <v>44.444444444444443</v>
      </c>
      <c r="O59">
        <f t="shared" si="4"/>
        <v>44.444444444444443</v>
      </c>
      <c r="P59">
        <f t="shared" si="5"/>
        <v>198.94981676386837</v>
      </c>
      <c r="Q59">
        <f t="shared" si="6"/>
        <v>7.089706037081242E-2</v>
      </c>
      <c r="R59" s="5">
        <f t="shared" si="7"/>
        <v>39.0489461187451</v>
      </c>
      <c r="S59">
        <f t="shared" si="8"/>
        <v>20</v>
      </c>
      <c r="T59"/>
      <c r="U59">
        <f t="shared" si="9"/>
        <v>0.44302974622095359</v>
      </c>
      <c r="V59" s="3">
        <f t="shared" si="17"/>
        <v>133.91476388518345</v>
      </c>
      <c r="W59">
        <f t="shared" si="18"/>
        <v>3525.7393262365358</v>
      </c>
      <c r="X59">
        <f t="shared" si="19"/>
        <v>3525.7393262365358</v>
      </c>
      <c r="Y59">
        <f t="shared" si="20"/>
        <v>120</v>
      </c>
      <c r="Z59"/>
    </row>
    <row r="60" spans="1:26" s="8" customFormat="1" x14ac:dyDescent="0.25">
      <c r="A60"/>
    </row>
    <row r="61" spans="1:26" s="8" customFormat="1" x14ac:dyDescent="0.25">
      <c r="A61"/>
    </row>
    <row r="62" spans="1:26" s="8" customFormat="1" x14ac:dyDescent="0.25">
      <c r="A62"/>
    </row>
    <row r="63" spans="1:26" s="8" customFormat="1" x14ac:dyDescent="0.25">
      <c r="A63"/>
    </row>
    <row r="64" spans="1:26" s="8" customFormat="1" x14ac:dyDescent="0.25">
      <c r="A64"/>
    </row>
    <row r="65" spans="1:26" s="8" customFormat="1" x14ac:dyDescent="0.25">
      <c r="A65"/>
      <c r="B65"/>
      <c r="C65" s="6"/>
      <c r="D65" s="5"/>
      <c r="E65" s="5"/>
      <c r="F65" s="5"/>
      <c r="G65" s="5"/>
      <c r="H65" s="5"/>
      <c r="I65" s="5"/>
      <c r="J65" s="5"/>
      <c r="K65"/>
      <c r="L65"/>
      <c r="M65"/>
      <c r="N65"/>
      <c r="O65"/>
      <c r="P65"/>
      <c r="Q65"/>
      <c r="R65" s="5"/>
      <c r="S65"/>
      <c r="T65"/>
      <c r="U65"/>
      <c r="V65" s="3"/>
      <c r="W65"/>
      <c r="X65"/>
      <c r="Y65"/>
      <c r="Z65"/>
    </row>
  </sheetData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workbookViewId="0">
      <selection activeCell="X4" sqref="X4"/>
    </sheetView>
  </sheetViews>
  <sheetFormatPr defaultRowHeight="15" x14ac:dyDescent="0.25"/>
  <cols>
    <col min="11" max="11" width="5.140625" customWidth="1"/>
    <col min="18" max="18" width="6.42578125" customWidth="1"/>
    <col min="20" max="20" width="4.5703125" customWidth="1"/>
    <col min="22" max="22" width="16.85546875" style="3" customWidth="1"/>
    <col min="24" max="24" width="9.42578125" customWidth="1"/>
  </cols>
  <sheetData>
    <row r="1" spans="1:26" x14ac:dyDescent="0.25">
      <c r="A1" t="s">
        <v>62</v>
      </c>
      <c r="C1" s="4"/>
      <c r="F1">
        <v>2500</v>
      </c>
      <c r="X1" t="s">
        <v>63</v>
      </c>
    </row>
    <row r="2" spans="1:26" x14ac:dyDescent="0.25">
      <c r="C2" s="4"/>
      <c r="F2">
        <v>302</v>
      </c>
    </row>
    <row r="3" spans="1:26" x14ac:dyDescent="0.25">
      <c r="C3" s="5"/>
      <c r="D3" s="5"/>
      <c r="E3" t="s">
        <v>58</v>
      </c>
      <c r="F3">
        <v>1.7</v>
      </c>
      <c r="G3" s="5" t="s">
        <v>34</v>
      </c>
      <c r="H3" s="5" t="s">
        <v>56</v>
      </c>
      <c r="I3" s="5" t="s">
        <v>54</v>
      </c>
      <c r="J3" s="5" t="s">
        <v>35</v>
      </c>
      <c r="L3" t="s">
        <v>36</v>
      </c>
      <c r="M3" t="s">
        <v>55</v>
      </c>
      <c r="N3" t="s">
        <v>53</v>
      </c>
      <c r="O3" t="s">
        <v>60</v>
      </c>
      <c r="P3" t="s">
        <v>37</v>
      </c>
      <c r="Q3" t="s">
        <v>38</v>
      </c>
      <c r="R3" t="s">
        <v>39</v>
      </c>
      <c r="S3" t="s">
        <v>40</v>
      </c>
      <c r="U3" t="s">
        <v>3</v>
      </c>
      <c r="V3" s="3" t="s">
        <v>11</v>
      </c>
      <c r="X3" s="4">
        <v>0.2</v>
      </c>
    </row>
    <row r="4" spans="1:26" x14ac:dyDescent="0.25">
      <c r="C4" s="5"/>
      <c r="D4" s="5"/>
      <c r="E4" s="5"/>
      <c r="F4" s="4">
        <v>0.5</v>
      </c>
      <c r="G4" s="5"/>
      <c r="H4" s="5"/>
      <c r="I4" s="5"/>
      <c r="J4" s="5"/>
      <c r="R4" s="4">
        <v>20</v>
      </c>
    </row>
    <row r="5" spans="1:26" x14ac:dyDescent="0.25">
      <c r="A5">
        <v>0</v>
      </c>
      <c r="B5">
        <v>60</v>
      </c>
      <c r="C5" s="6">
        <f>A5/24/60/60</f>
        <v>0</v>
      </c>
      <c r="D5" s="5" t="str">
        <f>IF(ABS(F5-G5)/G5&gt;0.001,"Re-Calc","")</f>
        <v/>
      </c>
      <c r="E5" s="4">
        <f>(F5+G5)/2</f>
        <v>0.12080000000142102</v>
      </c>
      <c r="F5">
        <f>(F$2/F$1)/(EXP((F$4*W5)/(F$2/F$3)))</f>
        <v>0.1208</v>
      </c>
      <c r="G5" s="4">
        <v>0.12080000000284202</v>
      </c>
      <c r="H5" s="4">
        <v>0.35</v>
      </c>
      <c r="I5" s="4">
        <v>0.15</v>
      </c>
      <c r="J5" s="4">
        <v>0.15</v>
      </c>
      <c r="L5">
        <f>IF(L$4="x",0,1/G5^2)</f>
        <v>68.527696150453011</v>
      </c>
      <c r="M5">
        <f t="shared" ref="M5:O20" si="0">IF(M$4="x",0,1/H5^2)</f>
        <v>8.1632653061224509</v>
      </c>
      <c r="N5">
        <f t="shared" si="0"/>
        <v>44.444444444444443</v>
      </c>
      <c r="O5">
        <f t="shared" si="0"/>
        <v>44.444444444444443</v>
      </c>
      <c r="P5">
        <f>L5+O5+N5+M5</f>
        <v>165.57985034546434</v>
      </c>
      <c r="Q5">
        <f>1/SQRT(P5)</f>
        <v>7.7713462121024812E-2</v>
      </c>
      <c r="R5" s="5">
        <f>R4</f>
        <v>20</v>
      </c>
      <c r="S5">
        <f>L5*U5^2</f>
        <v>8.2772989596834918</v>
      </c>
      <c r="U5">
        <f>Q5*SQRT(R5)</f>
        <v>0.34754516813893294</v>
      </c>
      <c r="V5" s="3">
        <f>U5*B5</f>
        <v>20.852710088335975</v>
      </c>
      <c r="W5">
        <v>0</v>
      </c>
      <c r="X5">
        <v>0</v>
      </c>
      <c r="Y5">
        <f>A5</f>
        <v>0</v>
      </c>
      <c r="Z5" t="str">
        <f t="shared" ref="Z5:Z24" si="1">IF(U5&lt;W$3,"clog","")</f>
        <v/>
      </c>
    </row>
    <row r="6" spans="1:26" x14ac:dyDescent="0.25">
      <c r="A6">
        <f>A5+B5</f>
        <v>60</v>
      </c>
      <c r="B6">
        <f>B5</f>
        <v>60</v>
      </c>
      <c r="C6" s="6">
        <f>A6/24/60/60</f>
        <v>6.9444444444444436E-4</v>
      </c>
      <c r="D6" s="5" t="str">
        <f t="shared" ref="D6:D59" si="2">IF(ABS(F6-G6)/G6&gt;0.001,"Re-Calc","")</f>
        <v/>
      </c>
      <c r="E6" s="4">
        <f t="shared" ref="E6:E59" si="3">(F6+G6)/2</f>
        <v>0.113913964031788</v>
      </c>
      <c r="F6">
        <f t="shared" ref="F6:F59" si="4">(F$2/F$1)/(EXP((F$4*W6)/(F$2/F$3)))</f>
        <v>0.11391412589746952</v>
      </c>
      <c r="G6" s="4">
        <v>0.11391380216610647</v>
      </c>
      <c r="H6" s="5">
        <f>H5</f>
        <v>0.35</v>
      </c>
      <c r="I6" s="5">
        <f>I5</f>
        <v>0.15</v>
      </c>
      <c r="J6" s="5">
        <f>J5</f>
        <v>0.15</v>
      </c>
      <c r="L6">
        <f t="shared" ref="L6:O59" si="5">IF(L$4="x",0,1/G6^2)</f>
        <v>77.06324712135789</v>
      </c>
      <c r="M6">
        <f t="shared" si="0"/>
        <v>8.1632653061224509</v>
      </c>
      <c r="N6">
        <f t="shared" si="0"/>
        <v>44.444444444444443</v>
      </c>
      <c r="O6">
        <f t="shared" si="0"/>
        <v>44.444444444444443</v>
      </c>
      <c r="P6">
        <f t="shared" ref="P6:P59" si="6">L6+O6+N6+M6</f>
        <v>174.1154013163692</v>
      </c>
      <c r="Q6">
        <f t="shared" ref="Q6:Q59" si="7">1/SQRT(P6)</f>
        <v>7.5784677340876988E-2</v>
      </c>
      <c r="R6" s="5">
        <f t="shared" ref="R6:R59" si="8">R5</f>
        <v>20</v>
      </c>
      <c r="S6">
        <f t="shared" ref="S6:S59" si="9">L6*U6^2</f>
        <v>8.851973638027955</v>
      </c>
      <c r="U6">
        <f t="shared" ref="U6:U59" si="10">Q6*SQRT(R6)</f>
        <v>0.3389193803741779</v>
      </c>
      <c r="V6" s="3">
        <f>U5*B5</f>
        <v>20.852710088335975</v>
      </c>
      <c r="W6">
        <f>W5+V6</f>
        <v>20.852710088335975</v>
      </c>
      <c r="X6">
        <f>IF(U6&lt;X$3,X5,W6)</f>
        <v>20.852710088335975</v>
      </c>
      <c r="Y6">
        <f t="shared" ref="Y6:Y37" si="11">IF(U6&lt;X$3,Y5,A6/60)</f>
        <v>1</v>
      </c>
      <c r="Z6" t="str">
        <f t="shared" si="1"/>
        <v/>
      </c>
    </row>
    <row r="7" spans="1:26" x14ac:dyDescent="0.25">
      <c r="A7">
        <f t="shared" ref="A7:A59" si="12">A6+B6</f>
        <v>120</v>
      </c>
      <c r="B7">
        <f t="shared" ref="B7:B59" si="13">B6</f>
        <v>60</v>
      </c>
      <c r="C7" s="6">
        <f t="shared" ref="C7:C59" si="14">A7/24/60/60</f>
        <v>1.3888888888888887E-3</v>
      </c>
      <c r="D7" s="5" t="str">
        <f t="shared" si="2"/>
        <v/>
      </c>
      <c r="E7" s="4">
        <f t="shared" si="3"/>
        <v>0.10757709490505549</v>
      </c>
      <c r="F7">
        <f t="shared" si="4"/>
        <v>0.10757735316552766</v>
      </c>
      <c r="G7" s="4">
        <v>0.10757683664458331</v>
      </c>
      <c r="H7" s="5">
        <f t="shared" ref="H7:H59" si="15">H6</f>
        <v>0.35</v>
      </c>
      <c r="I7" s="5">
        <f t="shared" ref="I7:I59" si="16">I6</f>
        <v>0.15</v>
      </c>
      <c r="J7" s="5">
        <f t="shared" ref="J7:J59" si="17">J6</f>
        <v>0.15</v>
      </c>
      <c r="L7">
        <f t="shared" si="5"/>
        <v>86.409692782264628</v>
      </c>
      <c r="M7">
        <f t="shared" si="0"/>
        <v>8.1632653061224509</v>
      </c>
      <c r="N7">
        <f t="shared" si="0"/>
        <v>44.444444444444443</v>
      </c>
      <c r="O7">
        <f t="shared" si="0"/>
        <v>44.444444444444443</v>
      </c>
      <c r="P7">
        <f t="shared" si="6"/>
        <v>183.46184697727594</v>
      </c>
      <c r="Q7">
        <f t="shared" si="7"/>
        <v>7.3829022656944479E-2</v>
      </c>
      <c r="R7" s="5">
        <f t="shared" si="8"/>
        <v>20</v>
      </c>
      <c r="S7">
        <f t="shared" si="9"/>
        <v>9.419908739168811</v>
      </c>
      <c r="U7">
        <f t="shared" si="10"/>
        <v>0.3301734267466</v>
      </c>
      <c r="V7" s="3">
        <f t="shared" ref="V7:V59" si="18">U6*B6</f>
        <v>20.335162822450673</v>
      </c>
      <c r="W7">
        <f t="shared" ref="W7:W59" si="19">W6+V7</f>
        <v>41.187872910786652</v>
      </c>
      <c r="X7">
        <f t="shared" ref="X7:X59" si="20">IF(U7&lt;X$3,X6,W7)</f>
        <v>41.187872910786652</v>
      </c>
      <c r="Y7">
        <f t="shared" si="11"/>
        <v>2</v>
      </c>
      <c r="Z7" t="str">
        <f t="shared" si="1"/>
        <v/>
      </c>
    </row>
    <row r="8" spans="1:26" x14ac:dyDescent="0.25">
      <c r="A8">
        <f t="shared" si="12"/>
        <v>180</v>
      </c>
      <c r="B8">
        <f t="shared" si="13"/>
        <v>60</v>
      </c>
      <c r="C8" s="6">
        <f t="shared" si="14"/>
        <v>2.0833333333333333E-3</v>
      </c>
      <c r="D8" s="5" t="str">
        <f t="shared" si="2"/>
        <v/>
      </c>
      <c r="E8" s="4">
        <f t="shared" si="3"/>
        <v>0.10174293775053495</v>
      </c>
      <c r="F8">
        <f t="shared" si="4"/>
        <v>0.10174324043212898</v>
      </c>
      <c r="G8" s="4">
        <v>0.10174263506894091</v>
      </c>
      <c r="H8" s="5">
        <f t="shared" si="15"/>
        <v>0.35</v>
      </c>
      <c r="I8" s="5">
        <f t="shared" si="16"/>
        <v>0.15</v>
      </c>
      <c r="J8" s="5">
        <f t="shared" si="17"/>
        <v>0.15</v>
      </c>
      <c r="L8">
        <f t="shared" si="5"/>
        <v>96.603761539052684</v>
      </c>
      <c r="M8">
        <f t="shared" si="0"/>
        <v>8.1632653061224509</v>
      </c>
      <c r="N8">
        <f t="shared" si="0"/>
        <v>44.444444444444443</v>
      </c>
      <c r="O8">
        <f t="shared" si="0"/>
        <v>44.444444444444443</v>
      </c>
      <c r="P8">
        <f t="shared" si="6"/>
        <v>193.655915734064</v>
      </c>
      <c r="Q8">
        <f t="shared" si="7"/>
        <v>7.1859570296858549E-2</v>
      </c>
      <c r="R8" s="5">
        <f t="shared" si="8"/>
        <v>20</v>
      </c>
      <c r="S8">
        <f t="shared" si="9"/>
        <v>9.9768459097023214</v>
      </c>
      <c r="U8">
        <f t="shared" si="10"/>
        <v>0.32136576803540096</v>
      </c>
      <c r="V8" s="3">
        <f t="shared" si="18"/>
        <v>19.810405604795999</v>
      </c>
      <c r="W8">
        <f t="shared" si="19"/>
        <v>60.998278515582655</v>
      </c>
      <c r="X8">
        <f t="shared" si="20"/>
        <v>60.998278515582655</v>
      </c>
      <c r="Y8">
        <f t="shared" si="11"/>
        <v>3</v>
      </c>
      <c r="Z8" t="str">
        <f t="shared" si="1"/>
        <v/>
      </c>
    </row>
    <row r="9" spans="1:26" x14ac:dyDescent="0.25">
      <c r="A9">
        <f t="shared" si="12"/>
        <v>240</v>
      </c>
      <c r="B9">
        <f t="shared" si="13"/>
        <v>60</v>
      </c>
      <c r="C9" s="6">
        <f t="shared" si="14"/>
        <v>2.7777777777777775E-3</v>
      </c>
      <c r="D9" s="5" t="str">
        <f t="shared" si="2"/>
        <v/>
      </c>
      <c r="E9" s="4">
        <f t="shared" si="3"/>
        <v>9.6368445723610641E-2</v>
      </c>
      <c r="F9">
        <f t="shared" si="4"/>
        <v>9.636875308700138E-2</v>
      </c>
      <c r="G9" s="4">
        <v>9.6368138360219902E-2</v>
      </c>
      <c r="H9" s="5">
        <f t="shared" si="15"/>
        <v>0.35</v>
      </c>
      <c r="I9" s="5">
        <f t="shared" si="16"/>
        <v>0.15</v>
      </c>
      <c r="J9" s="5">
        <f t="shared" si="17"/>
        <v>0.15</v>
      </c>
      <c r="L9">
        <f t="shared" si="5"/>
        <v>107.67950768493631</v>
      </c>
      <c r="M9">
        <f t="shared" si="0"/>
        <v>8.1632653061224509</v>
      </c>
      <c r="N9">
        <f t="shared" si="0"/>
        <v>44.444444444444443</v>
      </c>
      <c r="O9">
        <f t="shared" si="0"/>
        <v>44.444444444444443</v>
      </c>
      <c r="P9">
        <f t="shared" si="6"/>
        <v>204.73166187994767</v>
      </c>
      <c r="Q9">
        <f t="shared" si="7"/>
        <v>6.9888785592544425E-2</v>
      </c>
      <c r="R9" s="5">
        <f t="shared" si="8"/>
        <v>20</v>
      </c>
      <c r="S9">
        <f t="shared" si="9"/>
        <v>10.519086954716203</v>
      </c>
      <c r="U9">
        <f t="shared" si="10"/>
        <v>0.31255215089967453</v>
      </c>
      <c r="V9" s="3">
        <f t="shared" si="18"/>
        <v>19.281946082124058</v>
      </c>
      <c r="W9">
        <f t="shared" si="19"/>
        <v>80.280224597706706</v>
      </c>
      <c r="X9">
        <f t="shared" si="20"/>
        <v>80.280224597706706</v>
      </c>
      <c r="Y9">
        <f t="shared" si="11"/>
        <v>4</v>
      </c>
      <c r="Z9" t="str">
        <f t="shared" si="1"/>
        <v/>
      </c>
    </row>
    <row r="10" spans="1:26" x14ac:dyDescent="0.25">
      <c r="A10">
        <f t="shared" si="12"/>
        <v>300</v>
      </c>
      <c r="B10">
        <f t="shared" si="13"/>
        <v>60</v>
      </c>
      <c r="C10" s="6">
        <f t="shared" si="14"/>
        <v>3.4722222222222225E-3</v>
      </c>
      <c r="D10" s="5" t="str">
        <f t="shared" si="2"/>
        <v/>
      </c>
      <c r="E10" s="4">
        <f t="shared" si="3"/>
        <v>9.141384358742663E-2</v>
      </c>
      <c r="F10">
        <f t="shared" si="4"/>
        <v>9.1414126665696316E-2</v>
      </c>
      <c r="G10" s="4">
        <v>9.1413560509156958E-2</v>
      </c>
      <c r="H10" s="5">
        <f t="shared" si="15"/>
        <v>0.35</v>
      </c>
      <c r="I10" s="5">
        <f t="shared" si="16"/>
        <v>0.15</v>
      </c>
      <c r="J10" s="5">
        <f t="shared" si="17"/>
        <v>0.15</v>
      </c>
      <c r="L10">
        <f t="shared" si="5"/>
        <v>119.66819773584923</v>
      </c>
      <c r="M10">
        <f t="shared" si="0"/>
        <v>8.1632653061224509</v>
      </c>
      <c r="N10">
        <f t="shared" si="0"/>
        <v>44.444444444444443</v>
      </c>
      <c r="O10">
        <f t="shared" si="0"/>
        <v>44.444444444444443</v>
      </c>
      <c r="P10">
        <f t="shared" si="6"/>
        <v>216.72035193086057</v>
      </c>
      <c r="Q10">
        <f t="shared" si="7"/>
        <v>6.7928207007433711E-2</v>
      </c>
      <c r="R10" s="5">
        <f t="shared" si="8"/>
        <v>20</v>
      </c>
      <c r="S10">
        <f t="shared" si="9"/>
        <v>11.043558823125805</v>
      </c>
      <c r="U10">
        <f t="shared" si="10"/>
        <v>0.3037841769165987</v>
      </c>
      <c r="V10" s="3">
        <f t="shared" si="18"/>
        <v>18.753129053980473</v>
      </c>
      <c r="W10">
        <f t="shared" si="19"/>
        <v>99.033353651687179</v>
      </c>
      <c r="X10">
        <f t="shared" si="20"/>
        <v>99.033353651687179</v>
      </c>
      <c r="Y10">
        <f t="shared" si="11"/>
        <v>5</v>
      </c>
      <c r="Z10" t="str">
        <f t="shared" si="1"/>
        <v/>
      </c>
    </row>
    <row r="11" spans="1:26" x14ac:dyDescent="0.25">
      <c r="A11">
        <f t="shared" si="12"/>
        <v>360</v>
      </c>
      <c r="B11">
        <f t="shared" si="13"/>
        <v>60</v>
      </c>
      <c r="C11" s="6">
        <f t="shared" si="14"/>
        <v>4.1666666666666666E-3</v>
      </c>
      <c r="D11" s="5" t="str">
        <f t="shared" si="2"/>
        <v/>
      </c>
      <c r="E11" s="4">
        <f t="shared" si="3"/>
        <v>8.6842485945054129E-2</v>
      </c>
      <c r="F11">
        <f t="shared" si="4"/>
        <v>8.6842724978862973E-2</v>
      </c>
      <c r="G11" s="4">
        <v>8.6842246911245286E-2</v>
      </c>
      <c r="H11" s="5">
        <f t="shared" si="15"/>
        <v>0.35</v>
      </c>
      <c r="I11" s="5">
        <f t="shared" si="16"/>
        <v>0.15</v>
      </c>
      <c r="J11" s="5">
        <f t="shared" si="17"/>
        <v>0.15</v>
      </c>
      <c r="L11">
        <f t="shared" si="5"/>
        <v>132.59828185464372</v>
      </c>
      <c r="M11">
        <f t="shared" si="0"/>
        <v>8.1632653061224509</v>
      </c>
      <c r="N11">
        <f t="shared" si="0"/>
        <v>44.444444444444443</v>
      </c>
      <c r="O11">
        <f t="shared" si="0"/>
        <v>44.444444444444443</v>
      </c>
      <c r="P11">
        <f t="shared" si="6"/>
        <v>229.65043604965504</v>
      </c>
      <c r="Q11">
        <f t="shared" si="7"/>
        <v>6.5988212277450081E-2</v>
      </c>
      <c r="R11" s="5">
        <f t="shared" si="8"/>
        <v>20</v>
      </c>
      <c r="S11">
        <f t="shared" si="9"/>
        <v>11.547836279829516</v>
      </c>
      <c r="U11">
        <f t="shared" si="10"/>
        <v>0.2951082567321292</v>
      </c>
      <c r="V11" s="3">
        <f t="shared" si="18"/>
        <v>18.227050614995921</v>
      </c>
      <c r="W11">
        <f t="shared" si="19"/>
        <v>117.2604042666831</v>
      </c>
      <c r="X11">
        <f t="shared" si="20"/>
        <v>117.2604042666831</v>
      </c>
      <c r="Y11">
        <f t="shared" si="11"/>
        <v>6</v>
      </c>
      <c r="Z11" t="str">
        <f t="shared" si="1"/>
        <v/>
      </c>
    </row>
    <row r="12" spans="1:26" x14ac:dyDescent="0.25">
      <c r="A12">
        <f t="shared" si="12"/>
        <v>420</v>
      </c>
      <c r="B12">
        <f t="shared" si="13"/>
        <v>60</v>
      </c>
      <c r="C12" s="6">
        <f t="shared" si="14"/>
        <v>4.8611111111111112E-3</v>
      </c>
      <c r="D12" s="5" t="str">
        <f t="shared" si="2"/>
        <v/>
      </c>
      <c r="E12" s="4">
        <f t="shared" si="3"/>
        <v>8.2620707729452347E-2</v>
      </c>
      <c r="F12">
        <f t="shared" si="4"/>
        <v>8.2620890590038992E-2</v>
      </c>
      <c r="G12" s="4">
        <v>8.2620524868865702E-2</v>
      </c>
      <c r="H12" s="5">
        <f t="shared" si="15"/>
        <v>0.35</v>
      </c>
      <c r="I12" s="5">
        <f t="shared" si="16"/>
        <v>0.15</v>
      </c>
      <c r="J12" s="5">
        <f t="shared" si="17"/>
        <v>0.15</v>
      </c>
      <c r="L12">
        <f t="shared" si="5"/>
        <v>146.49543806065628</v>
      </c>
      <c r="M12">
        <f t="shared" si="0"/>
        <v>8.1632653061224509</v>
      </c>
      <c r="N12">
        <f t="shared" si="0"/>
        <v>44.444444444444443</v>
      </c>
      <c r="O12">
        <f t="shared" si="0"/>
        <v>44.444444444444443</v>
      </c>
      <c r="P12">
        <f t="shared" si="6"/>
        <v>243.54759225566764</v>
      </c>
      <c r="Q12">
        <f t="shared" si="7"/>
        <v>6.4077871883348569E-2</v>
      </c>
      <c r="R12" s="5">
        <f t="shared" si="8"/>
        <v>20</v>
      </c>
      <c r="S12">
        <f t="shared" si="9"/>
        <v>12.03012821468344</v>
      </c>
      <c r="U12">
        <f t="shared" si="10"/>
        <v>0.28656495476937976</v>
      </c>
      <c r="V12" s="3">
        <f t="shared" si="18"/>
        <v>17.706495403927754</v>
      </c>
      <c r="W12">
        <f t="shared" si="19"/>
        <v>134.96689967061084</v>
      </c>
      <c r="X12">
        <f t="shared" si="20"/>
        <v>134.96689967061084</v>
      </c>
      <c r="Y12">
        <f t="shared" si="11"/>
        <v>7</v>
      </c>
      <c r="Z12" t="str">
        <f t="shared" si="1"/>
        <v/>
      </c>
    </row>
    <row r="13" spans="1:26" x14ac:dyDescent="0.25">
      <c r="A13">
        <f t="shared" si="12"/>
        <v>480</v>
      </c>
      <c r="B13">
        <f t="shared" si="13"/>
        <v>60</v>
      </c>
      <c r="C13" s="6">
        <f t="shared" si="14"/>
        <v>5.5555555555555549E-3</v>
      </c>
      <c r="D13" s="5" t="str">
        <f t="shared" si="2"/>
        <v/>
      </c>
      <c r="E13" s="4">
        <f t="shared" si="3"/>
        <v>7.8717666456292287E-2</v>
      </c>
      <c r="F13">
        <f t="shared" si="4"/>
        <v>7.871778713351435E-2</v>
      </c>
      <c r="G13" s="4">
        <v>7.8717545779070225E-2</v>
      </c>
      <c r="H13" s="5">
        <f t="shared" si="15"/>
        <v>0.35</v>
      </c>
      <c r="I13" s="5">
        <f t="shared" si="16"/>
        <v>0.15</v>
      </c>
      <c r="J13" s="5">
        <f t="shared" si="17"/>
        <v>0.15</v>
      </c>
      <c r="L13">
        <f t="shared" si="5"/>
        <v>161.38267476687608</v>
      </c>
      <c r="M13">
        <f t="shared" si="0"/>
        <v>8.1632653061224509</v>
      </c>
      <c r="N13">
        <f t="shared" si="0"/>
        <v>44.444444444444443</v>
      </c>
      <c r="O13">
        <f t="shared" si="0"/>
        <v>44.444444444444443</v>
      </c>
      <c r="P13">
        <f t="shared" si="6"/>
        <v>258.43482896188743</v>
      </c>
      <c r="Q13">
        <f t="shared" si="7"/>
        <v>6.2204883160509941E-2</v>
      </c>
      <c r="R13" s="5">
        <f t="shared" si="8"/>
        <v>20</v>
      </c>
      <c r="S13">
        <f t="shared" si="9"/>
        <v>12.489235712936816</v>
      </c>
      <c r="U13">
        <f t="shared" si="10"/>
        <v>0.27818869455866441</v>
      </c>
      <c r="V13" s="3">
        <f t="shared" si="18"/>
        <v>17.193897286162787</v>
      </c>
      <c r="W13">
        <f t="shared" si="19"/>
        <v>152.16079695677362</v>
      </c>
      <c r="X13">
        <f t="shared" si="20"/>
        <v>152.16079695677362</v>
      </c>
      <c r="Y13">
        <f t="shared" si="11"/>
        <v>8</v>
      </c>
      <c r="Z13" t="str">
        <f t="shared" si="1"/>
        <v/>
      </c>
    </row>
    <row r="14" spans="1:26" x14ac:dyDescent="0.25">
      <c r="A14">
        <f t="shared" si="12"/>
        <v>540</v>
      </c>
      <c r="B14">
        <f t="shared" si="13"/>
        <v>60</v>
      </c>
      <c r="C14" s="6">
        <f t="shared" si="14"/>
        <v>6.2500000000000003E-3</v>
      </c>
      <c r="D14" s="5" t="str">
        <f t="shared" si="2"/>
        <v/>
      </c>
      <c r="E14" s="4">
        <f t="shared" si="3"/>
        <v>7.5105177248953381E-2</v>
      </c>
      <c r="F14">
        <f t="shared" si="4"/>
        <v>7.5105234462647885E-2</v>
      </c>
      <c r="G14" s="4">
        <v>7.510512003525889E-2</v>
      </c>
      <c r="H14" s="5">
        <f t="shared" si="15"/>
        <v>0.35</v>
      </c>
      <c r="I14" s="5">
        <f t="shared" si="16"/>
        <v>0.15</v>
      </c>
      <c r="J14" s="5">
        <f t="shared" si="17"/>
        <v>0.15</v>
      </c>
      <c r="L14">
        <f t="shared" si="5"/>
        <v>177.2804767141287</v>
      </c>
      <c r="M14">
        <f t="shared" si="0"/>
        <v>8.1632653061224509</v>
      </c>
      <c r="N14">
        <f t="shared" si="0"/>
        <v>44.444444444444443</v>
      </c>
      <c r="O14">
        <f t="shared" si="0"/>
        <v>44.444444444444443</v>
      </c>
      <c r="P14">
        <f t="shared" si="6"/>
        <v>274.33263090914005</v>
      </c>
      <c r="Q14">
        <f t="shared" si="7"/>
        <v>6.0375573036640193E-2</v>
      </c>
      <c r="R14" s="5">
        <f t="shared" si="8"/>
        <v>20</v>
      </c>
      <c r="S14">
        <f t="shared" si="9"/>
        <v>12.924490690489144</v>
      </c>
      <c r="U14">
        <f t="shared" si="10"/>
        <v>0.27000777098086176</v>
      </c>
      <c r="V14" s="3">
        <f t="shared" si="18"/>
        <v>16.691321673519866</v>
      </c>
      <c r="W14">
        <f t="shared" si="19"/>
        <v>168.85211863029349</v>
      </c>
      <c r="X14">
        <f t="shared" si="20"/>
        <v>168.85211863029349</v>
      </c>
      <c r="Y14">
        <f t="shared" si="11"/>
        <v>9</v>
      </c>
      <c r="Z14" t="str">
        <f t="shared" si="1"/>
        <v/>
      </c>
    </row>
    <row r="15" spans="1:26" x14ac:dyDescent="0.25">
      <c r="A15">
        <f t="shared" si="12"/>
        <v>600</v>
      </c>
      <c r="B15">
        <f t="shared" si="13"/>
        <v>60</v>
      </c>
      <c r="C15" s="6">
        <f t="shared" si="14"/>
        <v>6.9444444444444449E-3</v>
      </c>
      <c r="D15" s="5" t="str">
        <f t="shared" si="2"/>
        <v/>
      </c>
      <c r="E15" s="4">
        <f t="shared" si="3"/>
        <v>7.1757542679135283E-2</v>
      </c>
      <c r="F15">
        <f t="shared" si="4"/>
        <v>7.1757538651586766E-2</v>
      </c>
      <c r="G15" s="4">
        <v>7.17575467066838E-2</v>
      </c>
      <c r="H15" s="5">
        <f t="shared" si="15"/>
        <v>0.35</v>
      </c>
      <c r="I15" s="5">
        <f t="shared" si="16"/>
        <v>0.15</v>
      </c>
      <c r="J15" s="5">
        <f t="shared" si="17"/>
        <v>0.15</v>
      </c>
      <c r="L15">
        <f t="shared" si="5"/>
        <v>194.20698020319145</v>
      </c>
      <c r="M15">
        <f t="shared" si="0"/>
        <v>8.1632653061224509</v>
      </c>
      <c r="N15">
        <f t="shared" si="0"/>
        <v>44.444444444444443</v>
      </c>
      <c r="O15">
        <f t="shared" si="0"/>
        <v>44.444444444444443</v>
      </c>
      <c r="P15">
        <f t="shared" si="6"/>
        <v>291.25913439820283</v>
      </c>
      <c r="Q15">
        <f t="shared" si="7"/>
        <v>5.8594954688926559E-2</v>
      </c>
      <c r="R15" s="5">
        <f t="shared" si="8"/>
        <v>20</v>
      </c>
      <c r="S15">
        <f t="shared" si="9"/>
        <v>13.335683401274974</v>
      </c>
      <c r="U15">
        <f t="shared" si="10"/>
        <v>0.26204460364591969</v>
      </c>
      <c r="V15" s="3">
        <f t="shared" si="18"/>
        <v>16.200466258851705</v>
      </c>
      <c r="W15">
        <f t="shared" si="19"/>
        <v>185.05258488914518</v>
      </c>
      <c r="X15">
        <f t="shared" si="20"/>
        <v>185.05258488914518</v>
      </c>
      <c r="Y15">
        <f t="shared" si="11"/>
        <v>10</v>
      </c>
      <c r="Z15" t="str">
        <f t="shared" si="1"/>
        <v/>
      </c>
    </row>
    <row r="16" spans="1:26" x14ac:dyDescent="0.25">
      <c r="A16">
        <f t="shared" si="12"/>
        <v>660</v>
      </c>
      <c r="B16">
        <f t="shared" si="13"/>
        <v>60</v>
      </c>
      <c r="C16" s="6">
        <f t="shared" si="14"/>
        <v>7.6388888888888886E-3</v>
      </c>
      <c r="D16" s="5" t="str">
        <f t="shared" si="2"/>
        <v/>
      </c>
      <c r="E16" s="4">
        <f t="shared" si="3"/>
        <v>6.8651380037187987E-2</v>
      </c>
      <c r="F16">
        <f t="shared" si="4"/>
        <v>6.865131944542073E-2</v>
      </c>
      <c r="G16" s="4">
        <v>6.8651440628955229E-2</v>
      </c>
      <c r="H16" s="5">
        <f t="shared" si="15"/>
        <v>0.35</v>
      </c>
      <c r="I16" s="5">
        <f t="shared" si="16"/>
        <v>0.15</v>
      </c>
      <c r="J16" s="5">
        <f t="shared" si="17"/>
        <v>0.15</v>
      </c>
      <c r="L16">
        <f t="shared" si="5"/>
        <v>212.17816522211004</v>
      </c>
      <c r="M16">
        <f t="shared" si="0"/>
        <v>8.1632653061224509</v>
      </c>
      <c r="N16">
        <f t="shared" si="0"/>
        <v>44.444444444444443</v>
      </c>
      <c r="O16">
        <f t="shared" si="0"/>
        <v>44.444444444444443</v>
      </c>
      <c r="P16">
        <f t="shared" si="6"/>
        <v>309.23031941712139</v>
      </c>
      <c r="Q16">
        <f t="shared" si="7"/>
        <v>5.686682292670351E-2</v>
      </c>
      <c r="R16" s="5">
        <f t="shared" si="8"/>
        <v>20</v>
      </c>
      <c r="S16">
        <f t="shared" si="9"/>
        <v>13.722985871634567</v>
      </c>
      <c r="U16">
        <f t="shared" si="10"/>
        <v>0.25431616345710517</v>
      </c>
      <c r="V16" s="3">
        <f t="shared" si="18"/>
        <v>15.722676218755181</v>
      </c>
      <c r="W16">
        <f t="shared" si="19"/>
        <v>200.77526110790035</v>
      </c>
      <c r="X16">
        <f t="shared" si="20"/>
        <v>200.77526110790035</v>
      </c>
      <c r="Y16">
        <f t="shared" si="11"/>
        <v>11</v>
      </c>
      <c r="Z16" t="str">
        <f t="shared" si="1"/>
        <v/>
      </c>
    </row>
    <row r="17" spans="1:26" x14ac:dyDescent="0.25">
      <c r="A17">
        <f t="shared" si="12"/>
        <v>720</v>
      </c>
      <c r="B17">
        <f t="shared" si="13"/>
        <v>60</v>
      </c>
      <c r="C17" s="6">
        <f t="shared" si="14"/>
        <v>8.3333333333333332E-3</v>
      </c>
      <c r="D17" s="5" t="str">
        <f t="shared" si="2"/>
        <v/>
      </c>
      <c r="E17" s="4">
        <f t="shared" si="3"/>
        <v>6.576544881830701E-2</v>
      </c>
      <c r="F17">
        <f t="shared" si="4"/>
        <v>6.5765337929121384E-2</v>
      </c>
      <c r="G17" s="4">
        <v>6.5765559707492621E-2</v>
      </c>
      <c r="H17" s="5">
        <f t="shared" si="15"/>
        <v>0.35</v>
      </c>
      <c r="I17" s="5">
        <f t="shared" si="16"/>
        <v>0.15</v>
      </c>
      <c r="J17" s="5">
        <f t="shared" si="17"/>
        <v>0.15</v>
      </c>
      <c r="L17">
        <f t="shared" si="5"/>
        <v>231.20805421360313</v>
      </c>
      <c r="M17">
        <f t="shared" si="0"/>
        <v>8.1632653061224509</v>
      </c>
      <c r="N17">
        <f t="shared" si="0"/>
        <v>44.444444444444443</v>
      </c>
      <c r="O17">
        <f t="shared" si="0"/>
        <v>44.444444444444443</v>
      </c>
      <c r="P17">
        <f t="shared" si="6"/>
        <v>328.26020840861452</v>
      </c>
      <c r="Q17">
        <f t="shared" si="7"/>
        <v>5.519387422200521E-2</v>
      </c>
      <c r="R17" s="5">
        <f t="shared" si="8"/>
        <v>20</v>
      </c>
      <c r="S17">
        <f t="shared" si="9"/>
        <v>14.086876708845447</v>
      </c>
      <c r="U17">
        <f t="shared" si="10"/>
        <v>0.24683450940395396</v>
      </c>
      <c r="V17" s="3">
        <f t="shared" si="18"/>
        <v>15.258969807426311</v>
      </c>
      <c r="W17">
        <f t="shared" si="19"/>
        <v>216.03423091532665</v>
      </c>
      <c r="X17">
        <f t="shared" si="20"/>
        <v>216.03423091532665</v>
      </c>
      <c r="Y17">
        <f t="shared" si="11"/>
        <v>12</v>
      </c>
      <c r="Z17" t="str">
        <f t="shared" si="1"/>
        <v/>
      </c>
    </row>
    <row r="18" spans="1:26" x14ac:dyDescent="0.25">
      <c r="A18">
        <f t="shared" si="12"/>
        <v>780</v>
      </c>
      <c r="B18">
        <f t="shared" si="13"/>
        <v>60</v>
      </c>
      <c r="C18" s="6">
        <f t="shared" si="14"/>
        <v>9.0277777777777769E-3</v>
      </c>
      <c r="D18" s="5" t="str">
        <f t="shared" si="2"/>
        <v/>
      </c>
      <c r="E18" s="4">
        <f t="shared" si="3"/>
        <v>6.3080481079368839E-2</v>
      </c>
      <c r="F18">
        <f t="shared" si="4"/>
        <v>6.3080327058312916E-2</v>
      </c>
      <c r="G18" s="4">
        <v>6.3080635100424776E-2</v>
      </c>
      <c r="H18" s="5">
        <f t="shared" si="15"/>
        <v>0.35</v>
      </c>
      <c r="I18" s="5">
        <f t="shared" si="16"/>
        <v>0.15</v>
      </c>
      <c r="J18" s="5">
        <f t="shared" si="17"/>
        <v>0.15</v>
      </c>
      <c r="L18">
        <f t="shared" si="5"/>
        <v>251.30890949133939</v>
      </c>
      <c r="M18">
        <f t="shared" si="0"/>
        <v>8.1632653061224509</v>
      </c>
      <c r="N18">
        <f t="shared" si="0"/>
        <v>44.444444444444443</v>
      </c>
      <c r="O18">
        <f t="shared" si="0"/>
        <v>44.444444444444443</v>
      </c>
      <c r="P18">
        <f t="shared" si="6"/>
        <v>348.36106368635075</v>
      </c>
      <c r="Q18">
        <f t="shared" si="7"/>
        <v>5.3577839389884752E-2</v>
      </c>
      <c r="R18" s="5">
        <f t="shared" si="8"/>
        <v>20</v>
      </c>
      <c r="S18">
        <f t="shared" si="9"/>
        <v>14.428071084178749</v>
      </c>
      <c r="U18">
        <f t="shared" si="10"/>
        <v>0.23960738192669634</v>
      </c>
      <c r="V18" s="3">
        <f t="shared" si="18"/>
        <v>14.810070564237238</v>
      </c>
      <c r="W18">
        <f t="shared" si="19"/>
        <v>230.84430147956388</v>
      </c>
      <c r="X18">
        <f t="shared" si="20"/>
        <v>230.84430147956388</v>
      </c>
      <c r="Y18">
        <f t="shared" si="11"/>
        <v>13</v>
      </c>
      <c r="Z18" t="str">
        <f t="shared" si="1"/>
        <v/>
      </c>
    </row>
    <row r="19" spans="1:26" x14ac:dyDescent="0.25">
      <c r="A19">
        <f t="shared" si="12"/>
        <v>840</v>
      </c>
      <c r="B19">
        <f t="shared" si="13"/>
        <v>60</v>
      </c>
      <c r="C19" s="6">
        <f t="shared" si="14"/>
        <v>9.7222222222222224E-3</v>
      </c>
      <c r="D19" s="5" t="str">
        <f t="shared" si="2"/>
        <v/>
      </c>
      <c r="E19" s="4">
        <f t="shared" si="3"/>
        <v>6.0579016988186477E-2</v>
      </c>
      <c r="F19">
        <f t="shared" si="4"/>
        <v>6.0578827365974253E-2</v>
      </c>
      <c r="G19" s="4">
        <v>6.05792066103987E-2</v>
      </c>
      <c r="H19" s="5">
        <f t="shared" si="15"/>
        <v>0.35</v>
      </c>
      <c r="I19" s="5">
        <f t="shared" si="16"/>
        <v>0.15</v>
      </c>
      <c r="J19" s="5">
        <f t="shared" si="17"/>
        <v>0.15</v>
      </c>
      <c r="L19">
        <f t="shared" si="5"/>
        <v>272.49142345748908</v>
      </c>
      <c r="M19">
        <f t="shared" si="0"/>
        <v>8.1632653061224509</v>
      </c>
      <c r="N19">
        <f t="shared" si="0"/>
        <v>44.444444444444443</v>
      </c>
      <c r="O19">
        <f t="shared" si="0"/>
        <v>44.444444444444443</v>
      </c>
      <c r="P19">
        <f t="shared" si="6"/>
        <v>369.54357765250046</v>
      </c>
      <c r="Q19">
        <f t="shared" si="7"/>
        <v>5.2019619414638299E-2</v>
      </c>
      <c r="R19" s="5">
        <f t="shared" si="8"/>
        <v>20</v>
      </c>
      <c r="S19">
        <f t="shared" si="9"/>
        <v>14.747458212558945</v>
      </c>
      <c r="U19">
        <f t="shared" si="10"/>
        <v>0.23263881034959813</v>
      </c>
      <c r="V19" s="3">
        <f t="shared" si="18"/>
        <v>14.37644291560178</v>
      </c>
      <c r="W19">
        <f t="shared" si="19"/>
        <v>245.22074439516567</v>
      </c>
      <c r="X19">
        <f t="shared" si="20"/>
        <v>245.22074439516567</v>
      </c>
      <c r="Y19">
        <f t="shared" si="11"/>
        <v>14</v>
      </c>
      <c r="Z19" t="str">
        <f t="shared" si="1"/>
        <v/>
      </c>
    </row>
    <row r="20" spans="1:26" x14ac:dyDescent="0.25">
      <c r="A20">
        <f t="shared" si="12"/>
        <v>900</v>
      </c>
      <c r="B20">
        <f t="shared" si="13"/>
        <v>60</v>
      </c>
      <c r="C20" s="6">
        <f t="shared" si="14"/>
        <v>1.0416666666666666E-2</v>
      </c>
      <c r="D20" s="5" t="str">
        <f t="shared" si="2"/>
        <v/>
      </c>
      <c r="E20" s="4">
        <f t="shared" si="3"/>
        <v>5.8245247444324258E-2</v>
      </c>
      <c r="F20">
        <f>(F$2/F$1)/(EXP((F$4*W20)/(F$2/F$3)))</f>
        <v>5.8245029720053056E-2</v>
      </c>
      <c r="G20" s="4">
        <v>5.8245465168595453E-2</v>
      </c>
      <c r="H20" s="5">
        <f t="shared" si="15"/>
        <v>0.35</v>
      </c>
      <c r="I20" s="5">
        <f t="shared" si="16"/>
        <v>0.15</v>
      </c>
      <c r="J20" s="5">
        <f t="shared" si="17"/>
        <v>0.15</v>
      </c>
      <c r="L20">
        <f t="shared" si="5"/>
        <v>294.76489765517994</v>
      </c>
      <c r="M20">
        <f t="shared" si="0"/>
        <v>8.1632653061224509</v>
      </c>
      <c r="N20">
        <f t="shared" si="0"/>
        <v>44.444444444444443</v>
      </c>
      <c r="O20">
        <f t="shared" si="0"/>
        <v>44.444444444444443</v>
      </c>
      <c r="P20">
        <f t="shared" si="6"/>
        <v>391.81705185019132</v>
      </c>
      <c r="Q20">
        <f t="shared" si="7"/>
        <v>5.0519417422214892E-2</v>
      </c>
      <c r="R20" s="5">
        <f t="shared" si="8"/>
        <v>20</v>
      </c>
      <c r="S20">
        <f t="shared" si="9"/>
        <v>15.046047448076934</v>
      </c>
      <c r="U20">
        <f t="shared" si="10"/>
        <v>0.2259297030795194</v>
      </c>
      <c r="V20" s="3">
        <f t="shared" si="18"/>
        <v>13.958328620975887</v>
      </c>
      <c r="W20">
        <f t="shared" si="19"/>
        <v>259.17907301614156</v>
      </c>
      <c r="X20">
        <f t="shared" si="20"/>
        <v>259.17907301614156</v>
      </c>
      <c r="Y20">
        <f t="shared" si="11"/>
        <v>15</v>
      </c>
      <c r="Z20" t="str">
        <f t="shared" si="1"/>
        <v/>
      </c>
    </row>
    <row r="21" spans="1:26" x14ac:dyDescent="0.25">
      <c r="A21">
        <f t="shared" si="12"/>
        <v>960</v>
      </c>
      <c r="B21">
        <f t="shared" si="13"/>
        <v>60</v>
      </c>
      <c r="C21" s="6">
        <f t="shared" si="14"/>
        <v>1.111111111111111E-2</v>
      </c>
      <c r="D21" s="5" t="str">
        <f t="shared" si="2"/>
        <v/>
      </c>
      <c r="E21" s="4">
        <f t="shared" si="3"/>
        <v>5.6064865171768417E-2</v>
      </c>
      <c r="F21">
        <f t="shared" si="4"/>
        <v>5.6064626530885314E-2</v>
      </c>
      <c r="G21" s="4">
        <v>5.6065103812651521E-2</v>
      </c>
      <c r="H21" s="5">
        <f t="shared" si="15"/>
        <v>0.35</v>
      </c>
      <c r="I21" s="5">
        <f t="shared" si="16"/>
        <v>0.15</v>
      </c>
      <c r="J21" s="5">
        <f t="shared" si="17"/>
        <v>0.15</v>
      </c>
      <c r="L21">
        <f t="shared" si="5"/>
        <v>318.13740824346149</v>
      </c>
      <c r="M21">
        <f t="shared" si="5"/>
        <v>8.1632653061224509</v>
      </c>
      <c r="N21">
        <f t="shared" si="5"/>
        <v>44.444444444444443</v>
      </c>
      <c r="O21">
        <f t="shared" si="5"/>
        <v>44.444444444444443</v>
      </c>
      <c r="P21">
        <f t="shared" si="6"/>
        <v>415.18956243847288</v>
      </c>
      <c r="Q21">
        <f t="shared" si="7"/>
        <v>4.9076862057113063E-2</v>
      </c>
      <c r="R21" s="5">
        <f t="shared" si="8"/>
        <v>20</v>
      </c>
      <c r="S21">
        <f t="shared" si="9"/>
        <v>15.324923216999537</v>
      </c>
      <c r="U21">
        <f t="shared" si="10"/>
        <v>0.21947839936416996</v>
      </c>
      <c r="V21" s="3">
        <f t="shared" si="18"/>
        <v>13.555782184771164</v>
      </c>
      <c r="W21">
        <f t="shared" si="19"/>
        <v>272.7348552009127</v>
      </c>
      <c r="X21">
        <f t="shared" si="20"/>
        <v>272.7348552009127</v>
      </c>
      <c r="Y21">
        <f t="shared" si="11"/>
        <v>16</v>
      </c>
      <c r="Z21" t="str">
        <f t="shared" si="1"/>
        <v/>
      </c>
    </row>
    <row r="22" spans="1:26" x14ac:dyDescent="0.25">
      <c r="A22">
        <f t="shared" si="12"/>
        <v>1020</v>
      </c>
      <c r="B22">
        <f t="shared" si="13"/>
        <v>60</v>
      </c>
      <c r="C22" s="6">
        <f t="shared" si="14"/>
        <v>1.1805555555555557E-2</v>
      </c>
      <c r="D22" s="5" t="str">
        <f t="shared" si="2"/>
        <v/>
      </c>
      <c r="E22" s="4">
        <f t="shared" si="3"/>
        <v>5.4024925221040285E-2</v>
      </c>
      <c r="F22">
        <f t="shared" si="4"/>
        <v>5.4024672346559367E-2</v>
      </c>
      <c r="G22" s="4">
        <v>5.4025178095521195E-2</v>
      </c>
      <c r="H22" s="5">
        <f t="shared" si="15"/>
        <v>0.35</v>
      </c>
      <c r="I22" s="5">
        <f t="shared" si="16"/>
        <v>0.15</v>
      </c>
      <c r="J22" s="5">
        <f t="shared" si="17"/>
        <v>0.15</v>
      </c>
      <c r="L22">
        <f t="shared" si="5"/>
        <v>342.61595669975151</v>
      </c>
      <c r="M22">
        <f t="shared" si="5"/>
        <v>8.1632653061224509</v>
      </c>
      <c r="N22">
        <f t="shared" si="5"/>
        <v>44.444444444444443</v>
      </c>
      <c r="O22">
        <f t="shared" si="5"/>
        <v>44.444444444444443</v>
      </c>
      <c r="P22">
        <f t="shared" si="6"/>
        <v>439.66811089476289</v>
      </c>
      <c r="Q22">
        <f t="shared" si="7"/>
        <v>4.7691119404146456E-2</v>
      </c>
      <c r="R22" s="5">
        <f t="shared" si="8"/>
        <v>20</v>
      </c>
      <c r="S22">
        <f t="shared" si="9"/>
        <v>15.58520839742042</v>
      </c>
      <c r="U22">
        <f t="shared" si="10"/>
        <v>0.2132811698214615</v>
      </c>
      <c r="V22" s="3">
        <f t="shared" si="18"/>
        <v>13.168703961850198</v>
      </c>
      <c r="W22">
        <f t="shared" si="19"/>
        <v>285.90355916276292</v>
      </c>
      <c r="X22">
        <f t="shared" si="20"/>
        <v>285.90355916276292</v>
      </c>
      <c r="Y22">
        <f t="shared" si="11"/>
        <v>17</v>
      </c>
      <c r="Z22" t="str">
        <f t="shared" si="1"/>
        <v/>
      </c>
    </row>
    <row r="23" spans="1:26" x14ac:dyDescent="0.25">
      <c r="A23">
        <f t="shared" si="12"/>
        <v>1080</v>
      </c>
      <c r="B23">
        <f t="shared" si="13"/>
        <v>60</v>
      </c>
      <c r="C23" s="6">
        <f t="shared" si="14"/>
        <v>1.2500000000000001E-2</v>
      </c>
      <c r="D23" s="5" t="str">
        <f t="shared" si="2"/>
        <v/>
      </c>
      <c r="E23" s="4">
        <f t="shared" si="3"/>
        <v>5.2113715404512248E-2</v>
      </c>
      <c r="F23">
        <f t="shared" si="4"/>
        <v>5.2113454361772941E-2</v>
      </c>
      <c r="G23" s="4">
        <v>5.2113976447251562E-2</v>
      </c>
      <c r="H23" s="5">
        <f t="shared" si="15"/>
        <v>0.35</v>
      </c>
      <c r="I23" s="5">
        <f t="shared" si="16"/>
        <v>0.15</v>
      </c>
      <c r="J23" s="5">
        <f t="shared" si="17"/>
        <v>0.15</v>
      </c>
      <c r="L23">
        <f t="shared" si="5"/>
        <v>368.20660546100225</v>
      </c>
      <c r="M23">
        <f t="shared" si="5"/>
        <v>8.1632653061224509</v>
      </c>
      <c r="N23">
        <f t="shared" si="5"/>
        <v>44.444444444444443</v>
      </c>
      <c r="O23">
        <f t="shared" si="5"/>
        <v>44.444444444444443</v>
      </c>
      <c r="P23">
        <f t="shared" si="6"/>
        <v>465.25875965601364</v>
      </c>
      <c r="Q23">
        <f t="shared" si="7"/>
        <v>4.6360992064282174E-2</v>
      </c>
      <c r="R23" s="5">
        <f t="shared" si="8"/>
        <v>20</v>
      </c>
      <c r="S23">
        <f t="shared" si="9"/>
        <v>15.828035381138609</v>
      </c>
      <c r="U23">
        <f t="shared" si="10"/>
        <v>0.2073326595201265</v>
      </c>
      <c r="V23" s="3">
        <f t="shared" si="18"/>
        <v>12.79687018928769</v>
      </c>
      <c r="W23">
        <f t="shared" si="19"/>
        <v>298.70042935205061</v>
      </c>
      <c r="X23">
        <f t="shared" si="20"/>
        <v>298.70042935205061</v>
      </c>
      <c r="Y23">
        <f t="shared" si="11"/>
        <v>18</v>
      </c>
      <c r="Z23" t="str">
        <f t="shared" si="1"/>
        <v/>
      </c>
    </row>
    <row r="24" spans="1:26" x14ac:dyDescent="0.25">
      <c r="A24">
        <f t="shared" si="12"/>
        <v>1140</v>
      </c>
      <c r="B24">
        <f t="shared" si="13"/>
        <v>60</v>
      </c>
      <c r="C24" s="6">
        <f t="shared" si="14"/>
        <v>1.3194444444444444E-2</v>
      </c>
      <c r="D24" s="5" t="str">
        <f t="shared" si="2"/>
        <v/>
      </c>
      <c r="E24" s="4">
        <f t="shared" si="3"/>
        <v>5.0320636840505924E-2</v>
      </c>
      <c r="F24">
        <f t="shared" si="4"/>
        <v>5.0320373018211732E-2</v>
      </c>
      <c r="G24" s="4">
        <v>5.0320900662800115E-2</v>
      </c>
      <c r="H24" s="5">
        <f t="shared" si="15"/>
        <v>0.35</v>
      </c>
      <c r="I24" s="5">
        <f t="shared" si="16"/>
        <v>0.15</v>
      </c>
      <c r="J24" s="5">
        <f t="shared" si="17"/>
        <v>0.15</v>
      </c>
      <c r="L24">
        <f t="shared" si="5"/>
        <v>394.914598853695</v>
      </c>
      <c r="M24">
        <f t="shared" si="5"/>
        <v>8.1632653061224509</v>
      </c>
      <c r="N24">
        <f t="shared" si="5"/>
        <v>44.444444444444443</v>
      </c>
      <c r="O24">
        <f t="shared" si="5"/>
        <v>44.444444444444443</v>
      </c>
      <c r="P24">
        <f t="shared" si="6"/>
        <v>491.96675304870638</v>
      </c>
      <c r="Q24">
        <f t="shared" si="7"/>
        <v>4.5085005071065991E-2</v>
      </c>
      <c r="R24" s="5">
        <f t="shared" si="8"/>
        <v>20</v>
      </c>
      <c r="S24">
        <f t="shared" si="9"/>
        <v>16.054523863916359</v>
      </c>
      <c r="U24">
        <f t="shared" si="10"/>
        <v>0.2016262722096526</v>
      </c>
      <c r="V24" s="3">
        <f t="shared" si="18"/>
        <v>12.43995957120759</v>
      </c>
      <c r="W24">
        <f t="shared" si="19"/>
        <v>311.14038892325817</v>
      </c>
      <c r="X24">
        <f t="shared" si="20"/>
        <v>311.14038892325817</v>
      </c>
      <c r="Y24">
        <f t="shared" si="11"/>
        <v>19</v>
      </c>
      <c r="Z24" t="str">
        <f t="shared" si="1"/>
        <v/>
      </c>
    </row>
    <row r="25" spans="1:26" x14ac:dyDescent="0.25">
      <c r="A25">
        <f t="shared" si="12"/>
        <v>1200</v>
      </c>
      <c r="B25">
        <f t="shared" si="13"/>
        <v>60</v>
      </c>
      <c r="C25" s="6">
        <f t="shared" si="14"/>
        <v>1.388888888888889E-2</v>
      </c>
      <c r="D25" s="5" t="str">
        <f t="shared" si="2"/>
        <v/>
      </c>
      <c r="E25" s="4">
        <f t="shared" si="3"/>
        <v>4.8636094504245428E-2</v>
      </c>
      <c r="F25">
        <f t="shared" si="4"/>
        <v>4.8635832597210799E-2</v>
      </c>
      <c r="G25" s="4">
        <v>4.863635641128005E-2</v>
      </c>
      <c r="H25" s="5">
        <f t="shared" si="15"/>
        <v>0.35</v>
      </c>
      <c r="I25" s="5">
        <f t="shared" si="16"/>
        <v>0.15</v>
      </c>
      <c r="J25" s="5">
        <f t="shared" si="17"/>
        <v>0.15</v>
      </c>
      <c r="L25">
        <f t="shared" si="5"/>
        <v>422.74447008424551</v>
      </c>
      <c r="M25">
        <f t="shared" si="5"/>
        <v>8.1632653061224509</v>
      </c>
      <c r="N25">
        <f t="shared" si="5"/>
        <v>44.444444444444443</v>
      </c>
      <c r="O25">
        <f t="shared" si="5"/>
        <v>44.444444444444443</v>
      </c>
      <c r="P25">
        <f t="shared" si="6"/>
        <v>519.79662427925689</v>
      </c>
      <c r="Q25">
        <f t="shared" si="7"/>
        <v>4.3861479073326611E-2</v>
      </c>
      <c r="R25" s="5">
        <f t="shared" si="8"/>
        <v>20</v>
      </c>
      <c r="S25">
        <f t="shared" si="9"/>
        <v>16.265764352372141</v>
      </c>
      <c r="U25">
        <f t="shared" si="10"/>
        <v>0.19615449760328557</v>
      </c>
      <c r="V25" s="3">
        <f t="shared" si="18"/>
        <v>12.097576332579155</v>
      </c>
      <c r="W25">
        <f t="shared" si="19"/>
        <v>323.23796525583731</v>
      </c>
      <c r="X25">
        <f t="shared" si="20"/>
        <v>311.14038892325817</v>
      </c>
      <c r="Y25">
        <f t="shared" si="11"/>
        <v>19</v>
      </c>
    </row>
    <row r="26" spans="1:26" x14ac:dyDescent="0.25">
      <c r="A26">
        <f t="shared" si="12"/>
        <v>1260</v>
      </c>
      <c r="B26">
        <f t="shared" si="13"/>
        <v>60</v>
      </c>
      <c r="C26" s="6">
        <f t="shared" si="14"/>
        <v>1.4583333333333334E-2</v>
      </c>
      <c r="D26" s="5" t="str">
        <f t="shared" si="2"/>
        <v/>
      </c>
      <c r="E26" s="4">
        <f t="shared" si="3"/>
        <v>4.7051397474169539E-2</v>
      </c>
      <c r="F26">
        <f t="shared" si="4"/>
        <v>4.7051141495845439E-2</v>
      </c>
      <c r="G26" s="4">
        <v>4.7051653452493639E-2</v>
      </c>
      <c r="H26" s="5">
        <f t="shared" si="15"/>
        <v>0.35</v>
      </c>
      <c r="I26" s="5">
        <f t="shared" si="16"/>
        <v>0.15</v>
      </c>
      <c r="J26" s="5">
        <f t="shared" si="17"/>
        <v>0.15</v>
      </c>
      <c r="L26">
        <f t="shared" si="5"/>
        <v>451.70013531420892</v>
      </c>
      <c r="M26">
        <f t="shared" si="5"/>
        <v>8.1632653061224509</v>
      </c>
      <c r="N26">
        <f t="shared" si="5"/>
        <v>44.444444444444443</v>
      </c>
      <c r="O26">
        <f t="shared" si="5"/>
        <v>44.444444444444443</v>
      </c>
      <c r="P26">
        <f t="shared" si="6"/>
        <v>548.75228950922019</v>
      </c>
      <c r="Q26">
        <f t="shared" si="7"/>
        <v>4.2688591676234733E-2</v>
      </c>
      <c r="R26" s="5">
        <f t="shared" si="8"/>
        <v>20</v>
      </c>
      <c r="S26">
        <f t="shared" si="9"/>
        <v>16.462806404623464</v>
      </c>
      <c r="U26">
        <f t="shared" si="10"/>
        <v>0.19090918570358512</v>
      </c>
      <c r="V26" s="3">
        <f t="shared" si="18"/>
        <v>11.769269856197134</v>
      </c>
      <c r="W26">
        <f t="shared" si="19"/>
        <v>335.00723511203444</v>
      </c>
      <c r="X26">
        <f t="shared" si="20"/>
        <v>311.14038892325817</v>
      </c>
      <c r="Y26">
        <f t="shared" si="11"/>
        <v>19</v>
      </c>
    </row>
    <row r="27" spans="1:26" x14ac:dyDescent="0.25">
      <c r="A27">
        <f t="shared" si="12"/>
        <v>1320</v>
      </c>
      <c r="B27">
        <f t="shared" si="13"/>
        <v>60</v>
      </c>
      <c r="C27" s="6">
        <f t="shared" si="14"/>
        <v>1.5277777777777777E-2</v>
      </c>
      <c r="D27" s="5" t="str">
        <f t="shared" si="2"/>
        <v/>
      </c>
      <c r="E27" s="4">
        <f t="shared" si="3"/>
        <v>4.5558668413225464E-2</v>
      </c>
      <c r="F27">
        <f t="shared" si="4"/>
        <v>4.5558421728502101E-2</v>
      </c>
      <c r="G27" s="4">
        <v>4.5558915097948821E-2</v>
      </c>
      <c r="H27" s="5">
        <f t="shared" si="15"/>
        <v>0.35</v>
      </c>
      <c r="I27" s="5">
        <f t="shared" si="16"/>
        <v>0.15</v>
      </c>
      <c r="J27" s="5">
        <f t="shared" si="17"/>
        <v>0.15</v>
      </c>
      <c r="L27">
        <f t="shared" si="5"/>
        <v>481.78497597210043</v>
      </c>
      <c r="M27">
        <f t="shared" si="5"/>
        <v>8.1632653061224509</v>
      </c>
      <c r="N27">
        <f t="shared" si="5"/>
        <v>44.444444444444443</v>
      </c>
      <c r="O27">
        <f t="shared" si="5"/>
        <v>44.444444444444443</v>
      </c>
      <c r="P27">
        <f t="shared" si="6"/>
        <v>578.8371301671117</v>
      </c>
      <c r="Q27">
        <f t="shared" si="7"/>
        <v>4.1564428091235991E-2</v>
      </c>
      <c r="R27" s="5">
        <f t="shared" si="8"/>
        <v>20</v>
      </c>
      <c r="S27">
        <f t="shared" si="9"/>
        <v>16.64665070234896</v>
      </c>
      <c r="U27">
        <f t="shared" si="10"/>
        <v>0.18588177331581102</v>
      </c>
      <c r="V27" s="3">
        <f t="shared" si="18"/>
        <v>11.454551142215108</v>
      </c>
      <c r="W27">
        <f t="shared" si="19"/>
        <v>346.46178625424955</v>
      </c>
      <c r="X27">
        <f t="shared" si="20"/>
        <v>311.14038892325817</v>
      </c>
      <c r="Y27">
        <f t="shared" si="11"/>
        <v>19</v>
      </c>
    </row>
    <row r="28" spans="1:26" x14ac:dyDescent="0.25">
      <c r="A28">
        <f t="shared" si="12"/>
        <v>1380</v>
      </c>
      <c r="B28">
        <f t="shared" si="13"/>
        <v>60</v>
      </c>
      <c r="C28" s="6">
        <f t="shared" si="14"/>
        <v>1.5972222222222224E-2</v>
      </c>
      <c r="D28" s="5" t="str">
        <f t="shared" si="2"/>
        <v/>
      </c>
      <c r="E28" s="4">
        <f t="shared" si="3"/>
        <v>4.4150761727230592E-2</v>
      </c>
      <c r="F28">
        <f t="shared" si="4"/>
        <v>4.415052709814124E-2</v>
      </c>
      <c r="G28" s="4">
        <v>4.4150996356319937E-2</v>
      </c>
      <c r="H28" s="5">
        <f t="shared" si="15"/>
        <v>0.35</v>
      </c>
      <c r="I28" s="5">
        <f t="shared" si="16"/>
        <v>0.15</v>
      </c>
      <c r="J28" s="5">
        <f t="shared" si="17"/>
        <v>0.15</v>
      </c>
      <c r="L28">
        <f t="shared" si="5"/>
        <v>513.00191049185162</v>
      </c>
      <c r="M28">
        <f t="shared" si="5"/>
        <v>8.1632653061224509</v>
      </c>
      <c r="N28">
        <f t="shared" si="5"/>
        <v>44.444444444444443</v>
      </c>
      <c r="O28">
        <f t="shared" si="5"/>
        <v>44.444444444444443</v>
      </c>
      <c r="P28">
        <f t="shared" si="6"/>
        <v>610.05406468686294</v>
      </c>
      <c r="Q28">
        <f t="shared" si="7"/>
        <v>4.0487022353465144E-2</v>
      </c>
      <c r="R28" s="5">
        <f t="shared" si="8"/>
        <v>20</v>
      </c>
      <c r="S28">
        <f t="shared" si="9"/>
        <v>16.818244158578711</v>
      </c>
      <c r="U28">
        <f t="shared" si="10"/>
        <v>0.18106346837780316</v>
      </c>
      <c r="V28" s="3">
        <f t="shared" si="18"/>
        <v>11.152906398948661</v>
      </c>
      <c r="W28">
        <f t="shared" si="19"/>
        <v>357.61469265319823</v>
      </c>
      <c r="X28">
        <f t="shared" si="20"/>
        <v>311.14038892325817</v>
      </c>
      <c r="Y28">
        <f t="shared" si="11"/>
        <v>19</v>
      </c>
    </row>
    <row r="29" spans="1:26" x14ac:dyDescent="0.25">
      <c r="A29">
        <f t="shared" si="12"/>
        <v>1440</v>
      </c>
      <c r="B29">
        <f t="shared" si="13"/>
        <v>60</v>
      </c>
      <c r="C29" s="6">
        <f t="shared" si="14"/>
        <v>1.6666666666666666E-2</v>
      </c>
      <c r="D29" s="5" t="str">
        <f t="shared" si="2"/>
        <v/>
      </c>
      <c r="E29" s="4">
        <f t="shared" si="3"/>
        <v>4.2821189786395562E-2</v>
      </c>
      <c r="F29">
        <f t="shared" si="4"/>
        <v>4.2820969425139514E-2</v>
      </c>
      <c r="G29" s="4">
        <v>4.282141014765161E-2</v>
      </c>
      <c r="H29" s="5">
        <f t="shared" si="15"/>
        <v>0.35</v>
      </c>
      <c r="I29" s="5">
        <f t="shared" si="16"/>
        <v>0.15</v>
      </c>
      <c r="J29" s="5">
        <f t="shared" si="17"/>
        <v>0.15</v>
      </c>
      <c r="L29">
        <f t="shared" si="5"/>
        <v>545.35345664562749</v>
      </c>
      <c r="M29">
        <f t="shared" si="5"/>
        <v>8.1632653061224509</v>
      </c>
      <c r="N29">
        <f t="shared" si="5"/>
        <v>44.444444444444443</v>
      </c>
      <c r="O29">
        <f t="shared" si="5"/>
        <v>44.444444444444443</v>
      </c>
      <c r="P29">
        <f t="shared" si="6"/>
        <v>642.40561084063881</v>
      </c>
      <c r="Q29">
        <f t="shared" si="7"/>
        <v>3.9454390370483615E-2</v>
      </c>
      <c r="R29" s="5">
        <f t="shared" si="8"/>
        <v>20</v>
      </c>
      <c r="S29">
        <f t="shared" si="9"/>
        <v>16.978477380731132</v>
      </c>
      <c r="U29">
        <f t="shared" si="10"/>
        <v>0.17644539775842896</v>
      </c>
      <c r="V29" s="3">
        <f t="shared" si="18"/>
        <v>10.863808102668189</v>
      </c>
      <c r="W29">
        <f t="shared" si="19"/>
        <v>368.47850075586643</v>
      </c>
      <c r="X29">
        <f t="shared" si="20"/>
        <v>311.14038892325817</v>
      </c>
      <c r="Y29">
        <f t="shared" si="11"/>
        <v>19</v>
      </c>
    </row>
    <row r="30" spans="1:26" x14ac:dyDescent="0.25">
      <c r="A30">
        <f t="shared" si="12"/>
        <v>1500</v>
      </c>
      <c r="B30">
        <f t="shared" si="13"/>
        <v>60</v>
      </c>
      <c r="C30" s="6">
        <f t="shared" si="14"/>
        <v>1.7361111111111112E-2</v>
      </c>
      <c r="D30" s="5" t="str">
        <f t="shared" si="2"/>
        <v/>
      </c>
      <c r="E30" s="4">
        <f t="shared" si="3"/>
        <v>4.1564056572397347E-2</v>
      </c>
      <c r="F30">
        <f t="shared" si="4"/>
        <v>4.1563852197570694E-2</v>
      </c>
      <c r="G30" s="4">
        <v>4.1564260947223999E-2</v>
      </c>
      <c r="H30" s="5">
        <f t="shared" si="15"/>
        <v>0.35</v>
      </c>
      <c r="I30" s="5">
        <f t="shared" si="16"/>
        <v>0.15</v>
      </c>
      <c r="J30" s="5">
        <f t="shared" si="17"/>
        <v>0.15</v>
      </c>
      <c r="L30">
        <f t="shared" si="5"/>
        <v>578.84178557791677</v>
      </c>
      <c r="M30">
        <f t="shared" si="5"/>
        <v>8.1632653061224509</v>
      </c>
      <c r="N30">
        <f t="shared" si="5"/>
        <v>44.444444444444443</v>
      </c>
      <c r="O30">
        <f t="shared" si="5"/>
        <v>44.444444444444443</v>
      </c>
      <c r="P30">
        <f t="shared" si="6"/>
        <v>675.89393977292809</v>
      </c>
      <c r="Q30">
        <f t="shared" si="7"/>
        <v>3.8464556005599969E-2</v>
      </c>
      <c r="R30" s="5">
        <f t="shared" si="8"/>
        <v>20</v>
      </c>
      <c r="S30">
        <f t="shared" si="9"/>
        <v>17.12818392105671</v>
      </c>
      <c r="U30">
        <f t="shared" si="10"/>
        <v>0.17201872390573864</v>
      </c>
      <c r="V30" s="3">
        <f t="shared" si="18"/>
        <v>10.586723865505737</v>
      </c>
      <c r="W30">
        <f t="shared" si="19"/>
        <v>379.06522462137218</v>
      </c>
      <c r="X30">
        <f t="shared" si="20"/>
        <v>311.14038892325817</v>
      </c>
      <c r="Y30">
        <f t="shared" si="11"/>
        <v>19</v>
      </c>
    </row>
    <row r="31" spans="1:26" x14ac:dyDescent="0.25">
      <c r="A31">
        <f t="shared" si="12"/>
        <v>1560</v>
      </c>
      <c r="B31">
        <f t="shared" si="13"/>
        <v>60</v>
      </c>
      <c r="C31" s="6">
        <f t="shared" si="14"/>
        <v>1.8055555555555554E-2</v>
      </c>
      <c r="D31" s="5" t="str">
        <f t="shared" si="2"/>
        <v/>
      </c>
      <c r="E31" s="4">
        <f t="shared" si="3"/>
        <v>4.037399811380489E-2</v>
      </c>
      <c r="F31">
        <f t="shared" si="4"/>
        <v>4.0373811006903119E-2</v>
      </c>
      <c r="G31" s="4">
        <v>4.0374185220706661E-2</v>
      </c>
      <c r="H31" s="5">
        <f t="shared" si="15"/>
        <v>0.35</v>
      </c>
      <c r="I31" s="5">
        <f t="shared" si="16"/>
        <v>0.15</v>
      </c>
      <c r="J31" s="5">
        <f t="shared" si="17"/>
        <v>0.15</v>
      </c>
      <c r="L31">
        <f t="shared" si="5"/>
        <v>613.46876856464792</v>
      </c>
      <c r="M31">
        <f t="shared" si="5"/>
        <v>8.1632653061224509</v>
      </c>
      <c r="N31">
        <f t="shared" si="5"/>
        <v>44.444444444444443</v>
      </c>
      <c r="O31">
        <f t="shared" si="5"/>
        <v>44.444444444444443</v>
      </c>
      <c r="P31">
        <f t="shared" si="6"/>
        <v>710.52092275965924</v>
      </c>
      <c r="Q31">
        <f t="shared" si="7"/>
        <v>3.7515571300171788E-2</v>
      </c>
      <c r="R31" s="5">
        <f t="shared" si="8"/>
        <v>20</v>
      </c>
      <c r="S31">
        <f t="shared" si="9"/>
        <v>17.268140850291605</v>
      </c>
      <c r="U31">
        <f t="shared" si="10"/>
        <v>0.16777473528384859</v>
      </c>
      <c r="V31" s="3">
        <f t="shared" si="18"/>
        <v>10.321123434344319</v>
      </c>
      <c r="W31">
        <f t="shared" si="19"/>
        <v>389.3863480557165</v>
      </c>
      <c r="X31">
        <f t="shared" si="20"/>
        <v>311.14038892325817</v>
      </c>
      <c r="Y31">
        <f t="shared" si="11"/>
        <v>19</v>
      </c>
    </row>
    <row r="32" spans="1:26" x14ac:dyDescent="0.25">
      <c r="A32">
        <f t="shared" si="12"/>
        <v>1620</v>
      </c>
      <c r="B32">
        <f t="shared" si="13"/>
        <v>60</v>
      </c>
      <c r="C32" s="6">
        <f t="shared" si="14"/>
        <v>1.8749999999999999E-2</v>
      </c>
      <c r="D32" s="5" t="str">
        <f t="shared" si="2"/>
        <v/>
      </c>
      <c r="E32" s="4">
        <f t="shared" si="3"/>
        <v>3.9246129090318001E-2</v>
      </c>
      <c r="F32">
        <f t="shared" si="4"/>
        <v>3.9245960150493038E-2</v>
      </c>
      <c r="G32" s="4">
        <v>3.9246298030142963E-2</v>
      </c>
      <c r="H32" s="5">
        <f t="shared" si="15"/>
        <v>0.35</v>
      </c>
      <c r="I32" s="5">
        <f t="shared" si="16"/>
        <v>0.15</v>
      </c>
      <c r="J32" s="5">
        <f t="shared" si="17"/>
        <v>0.15</v>
      </c>
      <c r="L32">
        <f t="shared" si="5"/>
        <v>649.23601742712287</v>
      </c>
      <c r="M32">
        <f t="shared" si="5"/>
        <v>8.1632653061224509</v>
      </c>
      <c r="N32">
        <f t="shared" si="5"/>
        <v>44.444444444444443</v>
      </c>
      <c r="O32">
        <f t="shared" si="5"/>
        <v>44.444444444444443</v>
      </c>
      <c r="P32">
        <f t="shared" si="6"/>
        <v>746.2881716221342</v>
      </c>
      <c r="Q32">
        <f t="shared" si="7"/>
        <v>3.6605531821728696E-2</v>
      </c>
      <c r="R32" s="5">
        <f t="shared" si="8"/>
        <v>20</v>
      </c>
      <c r="S32">
        <f t="shared" si="9"/>
        <v>17.399070281817316</v>
      </c>
      <c r="U32">
        <f t="shared" si="10"/>
        <v>0.16370491501183415</v>
      </c>
      <c r="V32" s="3">
        <f t="shared" si="18"/>
        <v>10.066484117030916</v>
      </c>
      <c r="W32">
        <f t="shared" si="19"/>
        <v>399.45283217274743</v>
      </c>
      <c r="X32">
        <f t="shared" si="20"/>
        <v>311.14038892325817</v>
      </c>
      <c r="Y32">
        <f t="shared" si="11"/>
        <v>19</v>
      </c>
    </row>
    <row r="33" spans="1:26" x14ac:dyDescent="0.25">
      <c r="A33">
        <f t="shared" si="12"/>
        <v>1680</v>
      </c>
      <c r="B33">
        <f t="shared" si="13"/>
        <v>60</v>
      </c>
      <c r="C33" s="6">
        <f t="shared" si="14"/>
        <v>1.9444444444444445E-2</v>
      </c>
      <c r="D33" s="5" t="str">
        <f t="shared" si="2"/>
        <v/>
      </c>
      <c r="E33" s="4">
        <f t="shared" si="3"/>
        <v>3.8175995015616158E-2</v>
      </c>
      <c r="F33">
        <f t="shared" si="4"/>
        <v>3.8175844811373136E-2</v>
      </c>
      <c r="G33" s="4">
        <v>3.8176145219859181E-2</v>
      </c>
      <c r="H33" s="5">
        <f t="shared" si="15"/>
        <v>0.35</v>
      </c>
      <c r="I33" s="5">
        <f t="shared" si="16"/>
        <v>0.15</v>
      </c>
      <c r="J33" s="5">
        <f t="shared" si="17"/>
        <v>0.15</v>
      </c>
      <c r="L33">
        <f t="shared" si="5"/>
        <v>686.14491943366431</v>
      </c>
      <c r="M33">
        <f t="shared" si="5"/>
        <v>8.1632653061224509</v>
      </c>
      <c r="N33">
        <f t="shared" si="5"/>
        <v>44.444444444444443</v>
      </c>
      <c r="O33">
        <f t="shared" si="5"/>
        <v>44.444444444444443</v>
      </c>
      <c r="P33">
        <f t="shared" si="6"/>
        <v>783.19707362867564</v>
      </c>
      <c r="Q33">
        <f t="shared" si="7"/>
        <v>3.5732588001785193E-2</v>
      </c>
      <c r="R33" s="5">
        <f t="shared" si="8"/>
        <v>20</v>
      </c>
      <c r="S33">
        <f t="shared" si="9"/>
        <v>17.521641551969719</v>
      </c>
      <c r="U33">
        <f t="shared" si="10"/>
        <v>0.15980099156797015</v>
      </c>
      <c r="V33" s="3">
        <f t="shared" si="18"/>
        <v>9.8222949007100482</v>
      </c>
      <c r="W33">
        <f t="shared" si="19"/>
        <v>409.2751270734575</v>
      </c>
      <c r="X33">
        <f t="shared" si="20"/>
        <v>311.14038892325817</v>
      </c>
      <c r="Y33">
        <f t="shared" si="11"/>
        <v>19</v>
      </c>
    </row>
    <row r="34" spans="1:26" x14ac:dyDescent="0.25">
      <c r="A34">
        <f t="shared" si="12"/>
        <v>1740</v>
      </c>
      <c r="B34">
        <f t="shared" si="13"/>
        <v>60</v>
      </c>
      <c r="C34" s="6">
        <f t="shared" si="14"/>
        <v>2.0138888888888887E-2</v>
      </c>
      <c r="D34" s="5" t="str">
        <f t="shared" si="2"/>
        <v/>
      </c>
      <c r="E34" s="4">
        <f t="shared" si="3"/>
        <v>3.7159529445269679E-2</v>
      </c>
      <c r="F34">
        <f t="shared" si="4"/>
        <v>3.7159398262315076E-2</v>
      </c>
      <c r="G34" s="4">
        <v>3.7159660628224275E-2</v>
      </c>
      <c r="H34" s="5">
        <f t="shared" si="15"/>
        <v>0.35</v>
      </c>
      <c r="I34" s="5">
        <f t="shared" si="16"/>
        <v>0.15</v>
      </c>
      <c r="J34" s="5">
        <f t="shared" si="17"/>
        <v>0.15</v>
      </c>
      <c r="L34">
        <f t="shared" si="5"/>
        <v>724.19666742720551</v>
      </c>
      <c r="M34">
        <f t="shared" si="5"/>
        <v>8.1632653061224509</v>
      </c>
      <c r="N34">
        <f t="shared" si="5"/>
        <v>44.444444444444443</v>
      </c>
      <c r="O34">
        <f t="shared" si="5"/>
        <v>44.444444444444443</v>
      </c>
      <c r="P34">
        <f t="shared" si="6"/>
        <v>821.24882162221684</v>
      </c>
      <c r="Q34">
        <f t="shared" si="7"/>
        <v>3.4894953207355105E-2</v>
      </c>
      <c r="R34" s="5">
        <f t="shared" si="8"/>
        <v>20</v>
      </c>
      <c r="S34">
        <f t="shared" si="9"/>
        <v>17.636473827668855</v>
      </c>
      <c r="U34">
        <f t="shared" si="10"/>
        <v>0.15605497488664066</v>
      </c>
      <c r="V34" s="3">
        <f t="shared" si="18"/>
        <v>9.5880594940782089</v>
      </c>
      <c r="W34">
        <f t="shared" si="19"/>
        <v>418.86318656753571</v>
      </c>
      <c r="X34">
        <f t="shared" si="20"/>
        <v>311.14038892325817</v>
      </c>
      <c r="Y34">
        <f t="shared" si="11"/>
        <v>19</v>
      </c>
    </row>
    <row r="35" spans="1:26" x14ac:dyDescent="0.25">
      <c r="A35">
        <f t="shared" si="12"/>
        <v>1800</v>
      </c>
      <c r="B35">
        <v>180</v>
      </c>
      <c r="C35" s="6">
        <f t="shared" si="14"/>
        <v>2.0833333333333332E-2</v>
      </c>
      <c r="D35" s="5" t="str">
        <f t="shared" si="2"/>
        <v/>
      </c>
      <c r="E35" s="4">
        <f t="shared" si="3"/>
        <v>3.6193015696825329E-2</v>
      </c>
      <c r="F35">
        <f t="shared" si="4"/>
        <v>3.6192903581663528E-2</v>
      </c>
      <c r="G35" s="4">
        <v>3.6193127811987136E-2</v>
      </c>
      <c r="H35" s="5">
        <f t="shared" si="15"/>
        <v>0.35</v>
      </c>
      <c r="I35" s="5">
        <f t="shared" si="16"/>
        <v>0.15</v>
      </c>
      <c r="J35" s="5">
        <f t="shared" si="17"/>
        <v>0.15</v>
      </c>
      <c r="L35">
        <f t="shared" si="5"/>
        <v>763.39228582778242</v>
      </c>
      <c r="M35">
        <f t="shared" si="5"/>
        <v>8.1632653061224509</v>
      </c>
      <c r="N35">
        <f t="shared" si="5"/>
        <v>44.444444444444443</v>
      </c>
      <c r="O35">
        <f t="shared" si="5"/>
        <v>44.444444444444443</v>
      </c>
      <c r="P35">
        <f t="shared" si="6"/>
        <v>860.44444002279374</v>
      </c>
      <c r="Q35">
        <f t="shared" si="7"/>
        <v>3.409090917850225E-2</v>
      </c>
      <c r="R35" s="5">
        <f t="shared" si="8"/>
        <v>20</v>
      </c>
      <c r="S35">
        <f t="shared" si="9"/>
        <v>17.744138966312804</v>
      </c>
      <c r="U35">
        <f t="shared" si="10"/>
        <v>0.15245918067580511</v>
      </c>
      <c r="V35" s="3">
        <f t="shared" si="18"/>
        <v>9.3632984931984389</v>
      </c>
      <c r="W35">
        <f t="shared" si="19"/>
        <v>428.22648506073415</v>
      </c>
      <c r="X35">
        <f t="shared" si="20"/>
        <v>311.14038892325817</v>
      </c>
      <c r="Y35">
        <f t="shared" si="11"/>
        <v>19</v>
      </c>
    </row>
    <row r="36" spans="1:26" x14ac:dyDescent="0.25">
      <c r="A36">
        <f t="shared" si="12"/>
        <v>1980</v>
      </c>
      <c r="B36">
        <f t="shared" si="13"/>
        <v>180</v>
      </c>
      <c r="C36" s="6">
        <f t="shared" si="14"/>
        <v>2.2916666666666665E-2</v>
      </c>
      <c r="D36" s="5" t="str">
        <f t="shared" si="2"/>
        <v/>
      </c>
      <c r="E36" s="4">
        <f t="shared" si="3"/>
        <v>3.3502683752710601E-2</v>
      </c>
      <c r="F36">
        <f t="shared" si="4"/>
        <v>3.3502625609838056E-2</v>
      </c>
      <c r="G36" s="4">
        <v>3.3502741895583145E-2</v>
      </c>
      <c r="H36" s="5">
        <f t="shared" si="15"/>
        <v>0.35</v>
      </c>
      <c r="I36" s="5">
        <f t="shared" si="16"/>
        <v>0.15</v>
      </c>
      <c r="J36" s="5">
        <f t="shared" si="17"/>
        <v>0.15</v>
      </c>
      <c r="L36">
        <f t="shared" si="5"/>
        <v>890.92120724991321</v>
      </c>
      <c r="M36">
        <f t="shared" si="5"/>
        <v>8.1632653061224509</v>
      </c>
      <c r="N36">
        <f t="shared" si="5"/>
        <v>44.444444444444443</v>
      </c>
      <c r="O36">
        <f t="shared" si="5"/>
        <v>44.444444444444443</v>
      </c>
      <c r="P36">
        <f t="shared" si="6"/>
        <v>987.97336144492454</v>
      </c>
      <c r="Q36">
        <f t="shared" si="7"/>
        <v>3.1814667046801533E-2</v>
      </c>
      <c r="R36" s="5">
        <f t="shared" si="8"/>
        <v>20</v>
      </c>
      <c r="S36">
        <f t="shared" si="9"/>
        <v>18.035328522358718</v>
      </c>
      <c r="U36">
        <f t="shared" si="10"/>
        <v>0.14227951639634143</v>
      </c>
      <c r="V36" s="3">
        <f t="shared" si="18"/>
        <v>27.44265252164492</v>
      </c>
      <c r="W36">
        <f t="shared" si="19"/>
        <v>455.66913758237905</v>
      </c>
      <c r="X36">
        <f t="shared" si="20"/>
        <v>311.14038892325817</v>
      </c>
      <c r="Y36">
        <f t="shared" si="11"/>
        <v>19</v>
      </c>
    </row>
    <row r="37" spans="1:26" x14ac:dyDescent="0.25">
      <c r="A37">
        <f t="shared" si="12"/>
        <v>2160</v>
      </c>
      <c r="B37">
        <f t="shared" si="13"/>
        <v>180</v>
      </c>
      <c r="C37" s="6">
        <f t="shared" si="14"/>
        <v>2.5000000000000001E-2</v>
      </c>
      <c r="D37" s="5" t="str">
        <f t="shared" si="2"/>
        <v/>
      </c>
      <c r="E37" s="4">
        <f t="shared" si="3"/>
        <v>3.1172678484450628E-2</v>
      </c>
      <c r="F37">
        <f t="shared" si="4"/>
        <v>3.1172671749510817E-2</v>
      </c>
      <c r="G37" s="4">
        <v>3.1172685219390435E-2</v>
      </c>
      <c r="H37" s="5">
        <f t="shared" si="15"/>
        <v>0.35</v>
      </c>
      <c r="I37" s="5">
        <f t="shared" si="16"/>
        <v>0.15</v>
      </c>
      <c r="J37" s="5">
        <f t="shared" si="17"/>
        <v>0.15</v>
      </c>
      <c r="L37">
        <f t="shared" si="5"/>
        <v>1029.0857675098105</v>
      </c>
      <c r="M37">
        <f t="shared" si="5"/>
        <v>8.1632653061224509</v>
      </c>
      <c r="N37">
        <f t="shared" si="5"/>
        <v>44.444444444444443</v>
      </c>
      <c r="O37">
        <f t="shared" si="5"/>
        <v>44.444444444444443</v>
      </c>
      <c r="P37">
        <f t="shared" si="6"/>
        <v>1126.1379217048216</v>
      </c>
      <c r="Q37">
        <f t="shared" si="7"/>
        <v>2.9799172786582832E-2</v>
      </c>
      <c r="R37" s="5">
        <f t="shared" si="8"/>
        <v>20</v>
      </c>
      <c r="S37">
        <f t="shared" si="9"/>
        <v>18.276371795595217</v>
      </c>
      <c r="U37">
        <f t="shared" si="10"/>
        <v>0.13326595204812211</v>
      </c>
      <c r="V37" s="3">
        <f t="shared" si="18"/>
        <v>25.610312951341456</v>
      </c>
      <c r="W37">
        <f t="shared" si="19"/>
        <v>481.27945053372048</v>
      </c>
      <c r="X37">
        <f t="shared" si="20"/>
        <v>311.14038892325817</v>
      </c>
      <c r="Y37">
        <f t="shared" si="11"/>
        <v>19</v>
      </c>
    </row>
    <row r="38" spans="1:26" x14ac:dyDescent="0.25">
      <c r="A38">
        <f t="shared" si="12"/>
        <v>2340</v>
      </c>
      <c r="B38">
        <f t="shared" si="13"/>
        <v>180</v>
      </c>
      <c r="C38" s="6">
        <f t="shared" si="14"/>
        <v>2.7083333333333334E-2</v>
      </c>
      <c r="D38" s="5" t="str">
        <f t="shared" si="2"/>
        <v/>
      </c>
      <c r="E38" s="4">
        <f t="shared" si="3"/>
        <v>2.9137468653906741E-2</v>
      </c>
      <c r="F38">
        <f t="shared" si="4"/>
        <v>2.9137507842706932E-2</v>
      </c>
      <c r="G38" s="4">
        <v>2.9137429465106546E-2</v>
      </c>
      <c r="H38" s="5">
        <f t="shared" si="15"/>
        <v>0.35</v>
      </c>
      <c r="I38" s="5">
        <f t="shared" si="16"/>
        <v>0.15</v>
      </c>
      <c r="J38" s="5">
        <f t="shared" si="17"/>
        <v>0.15</v>
      </c>
      <c r="L38">
        <f t="shared" si="5"/>
        <v>1177.8704584047282</v>
      </c>
      <c r="M38">
        <f t="shared" si="5"/>
        <v>8.1632653061224509</v>
      </c>
      <c r="N38">
        <f t="shared" si="5"/>
        <v>44.444444444444443</v>
      </c>
      <c r="O38">
        <f t="shared" si="5"/>
        <v>44.444444444444443</v>
      </c>
      <c r="P38">
        <f t="shared" si="6"/>
        <v>1274.9226125997393</v>
      </c>
      <c r="Q38">
        <f t="shared" si="7"/>
        <v>2.8006451633254603E-2</v>
      </c>
      <c r="R38" s="5">
        <f t="shared" si="8"/>
        <v>20</v>
      </c>
      <c r="S38">
        <f t="shared" si="9"/>
        <v>18.477520859134991</v>
      </c>
      <c r="U38">
        <f t="shared" si="10"/>
        <v>0.1252486593210346</v>
      </c>
      <c r="V38" s="3">
        <f t="shared" si="18"/>
        <v>23.987871368661981</v>
      </c>
      <c r="W38">
        <f t="shared" si="19"/>
        <v>505.26732190238243</v>
      </c>
      <c r="X38">
        <f t="shared" si="20"/>
        <v>311.14038892325817</v>
      </c>
      <c r="Y38">
        <f t="shared" ref="Y38:Y69" si="21">IF(U38&lt;X$3,Y37,A38/60)</f>
        <v>19</v>
      </c>
    </row>
    <row r="39" spans="1:26" x14ac:dyDescent="0.25">
      <c r="A39">
        <f t="shared" si="12"/>
        <v>2520</v>
      </c>
      <c r="B39">
        <f t="shared" si="13"/>
        <v>180</v>
      </c>
      <c r="C39" s="6">
        <f t="shared" si="14"/>
        <v>2.9166666666666667E-2</v>
      </c>
      <c r="D39" s="5" t="str">
        <f t="shared" si="2"/>
        <v/>
      </c>
      <c r="E39" s="4">
        <f t="shared" si="3"/>
        <v>2.7345982302857896E-2</v>
      </c>
      <c r="F39">
        <f t="shared" si="4"/>
        <v>2.7346060616752998E-2</v>
      </c>
      <c r="G39" s="4">
        <v>2.7345903988962791E-2</v>
      </c>
      <c r="H39" s="5">
        <f t="shared" si="15"/>
        <v>0.35</v>
      </c>
      <c r="I39" s="5">
        <f t="shared" si="16"/>
        <v>0.15</v>
      </c>
      <c r="J39" s="5">
        <f t="shared" si="17"/>
        <v>0.15</v>
      </c>
      <c r="L39">
        <f t="shared" si="5"/>
        <v>1337.2586958109659</v>
      </c>
      <c r="M39">
        <f t="shared" si="5"/>
        <v>8.1632653061224509</v>
      </c>
      <c r="N39">
        <f t="shared" si="5"/>
        <v>44.444444444444443</v>
      </c>
      <c r="O39">
        <f t="shared" si="5"/>
        <v>44.444444444444443</v>
      </c>
      <c r="P39">
        <f t="shared" si="6"/>
        <v>1434.310850005977</v>
      </c>
      <c r="Q39">
        <f t="shared" si="7"/>
        <v>2.6404524934822277E-2</v>
      </c>
      <c r="R39" s="5">
        <f t="shared" si="8"/>
        <v>20</v>
      </c>
      <c r="S39">
        <f t="shared" si="9"/>
        <v>18.646706825168248</v>
      </c>
      <c r="U39">
        <f t="shared" si="10"/>
        <v>0.11808462533570163</v>
      </c>
      <c r="V39" s="3">
        <f t="shared" si="18"/>
        <v>22.544758677786227</v>
      </c>
      <c r="W39">
        <f t="shared" si="19"/>
        <v>527.81208058016864</v>
      </c>
      <c r="X39">
        <f t="shared" si="20"/>
        <v>311.14038892325817</v>
      </c>
      <c r="Y39">
        <f t="shared" si="21"/>
        <v>19</v>
      </c>
    </row>
    <row r="40" spans="1:26" x14ac:dyDescent="0.25">
      <c r="A40">
        <f t="shared" si="12"/>
        <v>2700</v>
      </c>
      <c r="B40">
        <f t="shared" si="13"/>
        <v>180</v>
      </c>
      <c r="C40" s="6">
        <f t="shared" si="14"/>
        <v>3.125E-2</v>
      </c>
      <c r="D40" s="5" t="str">
        <f t="shared" si="2"/>
        <v/>
      </c>
      <c r="E40" s="4">
        <f t="shared" si="3"/>
        <v>2.5757964211917096E-2</v>
      </c>
      <c r="F40">
        <f t="shared" si="4"/>
        <v>2.5758074544239683E-2</v>
      </c>
      <c r="G40" s="4">
        <v>2.5757853879594513E-2</v>
      </c>
      <c r="H40" s="5">
        <f t="shared" si="15"/>
        <v>0.35</v>
      </c>
      <c r="I40" s="5">
        <f t="shared" si="16"/>
        <v>0.15</v>
      </c>
      <c r="J40" s="5">
        <f t="shared" si="17"/>
        <v>0.15</v>
      </c>
      <c r="L40">
        <f t="shared" si="5"/>
        <v>1507.2338865569445</v>
      </c>
      <c r="M40">
        <f t="shared" si="5"/>
        <v>8.1632653061224509</v>
      </c>
      <c r="N40">
        <f t="shared" si="5"/>
        <v>44.444444444444443</v>
      </c>
      <c r="O40">
        <f t="shared" si="5"/>
        <v>44.444444444444443</v>
      </c>
      <c r="P40">
        <f t="shared" si="6"/>
        <v>1604.2860407519556</v>
      </c>
      <c r="Q40">
        <f t="shared" si="7"/>
        <v>2.4966582430282463E-2</v>
      </c>
      <c r="R40" s="5">
        <f t="shared" si="8"/>
        <v>20</v>
      </c>
      <c r="S40">
        <f t="shared" si="9"/>
        <v>18.79008915206267</v>
      </c>
      <c r="U40">
        <f t="shared" si="10"/>
        <v>0.11165395095992699</v>
      </c>
      <c r="V40" s="3">
        <f t="shared" si="18"/>
        <v>21.255232560426293</v>
      </c>
      <c r="W40">
        <f t="shared" si="19"/>
        <v>549.06731314059493</v>
      </c>
      <c r="X40">
        <f t="shared" si="20"/>
        <v>311.14038892325817</v>
      </c>
      <c r="Y40">
        <f t="shared" si="21"/>
        <v>19</v>
      </c>
    </row>
    <row r="41" spans="1:26" x14ac:dyDescent="0.25">
      <c r="A41">
        <f t="shared" si="12"/>
        <v>2880</v>
      </c>
      <c r="B41">
        <f t="shared" si="13"/>
        <v>180</v>
      </c>
      <c r="C41" s="6">
        <f t="shared" si="14"/>
        <v>3.3333333333333333E-2</v>
      </c>
      <c r="D41" s="5" t="str">
        <f t="shared" si="2"/>
        <v/>
      </c>
      <c r="E41" s="4">
        <f t="shared" si="3"/>
        <v>2.4341340969758117E-2</v>
      </c>
      <c r="F41">
        <f t="shared" si="4"/>
        <v>2.4341476492409687E-2</v>
      </c>
      <c r="G41" s="4">
        <v>2.4341205447106551E-2</v>
      </c>
      <c r="H41" s="5">
        <f t="shared" si="15"/>
        <v>0.35</v>
      </c>
      <c r="I41" s="5">
        <f t="shared" si="16"/>
        <v>0.15</v>
      </c>
      <c r="J41" s="5">
        <f t="shared" si="17"/>
        <v>0.15</v>
      </c>
      <c r="L41">
        <f t="shared" si="5"/>
        <v>1687.7799994642492</v>
      </c>
      <c r="M41">
        <f t="shared" si="5"/>
        <v>8.1632653061224509</v>
      </c>
      <c r="N41">
        <f t="shared" si="5"/>
        <v>44.444444444444443</v>
      </c>
      <c r="O41">
        <f t="shared" si="5"/>
        <v>44.444444444444443</v>
      </c>
      <c r="P41">
        <f t="shared" si="6"/>
        <v>1784.8321536592603</v>
      </c>
      <c r="Q41">
        <f t="shared" si="7"/>
        <v>2.3670166314092727E-2</v>
      </c>
      <c r="R41" s="5">
        <f t="shared" si="8"/>
        <v>20</v>
      </c>
      <c r="S41">
        <f t="shared" si="9"/>
        <v>18.912478644044654</v>
      </c>
      <c r="U41">
        <f t="shared" si="10"/>
        <v>0.10585620183407396</v>
      </c>
      <c r="V41" s="3">
        <f t="shared" si="18"/>
        <v>20.097711172786859</v>
      </c>
      <c r="W41">
        <f t="shared" si="19"/>
        <v>569.16502431338176</v>
      </c>
      <c r="X41">
        <f t="shared" si="20"/>
        <v>311.14038892325817</v>
      </c>
      <c r="Y41">
        <f t="shared" si="21"/>
        <v>19</v>
      </c>
    </row>
    <row r="42" spans="1:26" x14ac:dyDescent="0.25">
      <c r="A42">
        <f t="shared" si="12"/>
        <v>3060</v>
      </c>
      <c r="B42">
        <f t="shared" si="13"/>
        <v>180</v>
      </c>
      <c r="C42" s="6">
        <f t="shared" si="14"/>
        <v>3.5416666666666666E-2</v>
      </c>
      <c r="D42" s="5" t="str">
        <f t="shared" si="2"/>
        <v/>
      </c>
      <c r="E42" s="4">
        <f t="shared" si="3"/>
        <v>2.3070296303068269E-2</v>
      </c>
      <c r="F42">
        <f t="shared" si="4"/>
        <v>2.3070450776479498E-2</v>
      </c>
      <c r="G42" s="4">
        <v>2.307014182965704E-2</v>
      </c>
      <c r="H42" s="5">
        <f t="shared" si="15"/>
        <v>0.35</v>
      </c>
      <c r="I42" s="5">
        <f t="shared" si="16"/>
        <v>0.15</v>
      </c>
      <c r="J42" s="5">
        <f t="shared" si="17"/>
        <v>0.15</v>
      </c>
      <c r="L42">
        <f t="shared" si="5"/>
        <v>1878.8818496111278</v>
      </c>
      <c r="M42">
        <f t="shared" si="5"/>
        <v>8.1632653061224509</v>
      </c>
      <c r="N42">
        <f t="shared" si="5"/>
        <v>44.444444444444443</v>
      </c>
      <c r="O42">
        <f t="shared" si="5"/>
        <v>44.444444444444443</v>
      </c>
      <c r="P42">
        <f t="shared" si="6"/>
        <v>1975.9340038061389</v>
      </c>
      <c r="Q42">
        <f t="shared" si="7"/>
        <v>2.2496439214405851E-2</v>
      </c>
      <c r="R42" s="5">
        <f t="shared" si="8"/>
        <v>20</v>
      </c>
      <c r="S42">
        <f t="shared" si="9"/>
        <v>19.017657937885939</v>
      </c>
      <c r="U42">
        <f t="shared" si="10"/>
        <v>0.1006071346702069</v>
      </c>
      <c r="V42" s="3">
        <f t="shared" si="18"/>
        <v>19.054116330133311</v>
      </c>
      <c r="W42">
        <f t="shared" si="19"/>
        <v>588.21914064351506</v>
      </c>
      <c r="X42">
        <f t="shared" si="20"/>
        <v>311.14038892325817</v>
      </c>
      <c r="Y42">
        <f t="shared" si="21"/>
        <v>19</v>
      </c>
    </row>
    <row r="43" spans="1:26" x14ac:dyDescent="0.25">
      <c r="A43">
        <f t="shared" si="12"/>
        <v>3240</v>
      </c>
      <c r="B43">
        <f t="shared" si="13"/>
        <v>180</v>
      </c>
      <c r="C43" s="6">
        <f t="shared" si="14"/>
        <v>3.7499999999999999E-2</v>
      </c>
      <c r="D43" s="5" t="str">
        <f t="shared" si="2"/>
        <v/>
      </c>
      <c r="E43" s="4">
        <f t="shared" si="3"/>
        <v>2.1923850607138348E-2</v>
      </c>
      <c r="F43">
        <f t="shared" si="4"/>
        <v>2.1924018516361773E-2</v>
      </c>
      <c r="G43" s="4">
        <v>2.1923682697914924E-2</v>
      </c>
      <c r="H43" s="5">
        <f t="shared" si="15"/>
        <v>0.35</v>
      </c>
      <c r="I43" s="5">
        <f t="shared" si="16"/>
        <v>0.15</v>
      </c>
      <c r="J43" s="5">
        <f t="shared" si="17"/>
        <v>0.15</v>
      </c>
      <c r="L43">
        <f t="shared" si="5"/>
        <v>2080.5252179372801</v>
      </c>
      <c r="M43">
        <f t="shared" si="5"/>
        <v>8.1632653061224509</v>
      </c>
      <c r="N43">
        <f t="shared" si="5"/>
        <v>44.444444444444443</v>
      </c>
      <c r="O43">
        <f t="shared" si="5"/>
        <v>44.444444444444443</v>
      </c>
      <c r="P43">
        <f t="shared" si="6"/>
        <v>2177.5773721322912</v>
      </c>
      <c r="Q43">
        <f t="shared" si="7"/>
        <v>2.1429557457344359E-2</v>
      </c>
      <c r="R43" s="5">
        <f t="shared" si="8"/>
        <v>20</v>
      </c>
      <c r="S43">
        <f t="shared" si="9"/>
        <v>19.108622679156731</v>
      </c>
      <c r="U43">
        <f t="shared" si="10"/>
        <v>9.5835894404719082E-2</v>
      </c>
      <c r="V43" s="3">
        <f t="shared" si="18"/>
        <v>18.109284240637244</v>
      </c>
      <c r="W43">
        <f t="shared" si="19"/>
        <v>606.32842488415235</v>
      </c>
      <c r="X43">
        <f t="shared" si="20"/>
        <v>311.14038892325817</v>
      </c>
      <c r="Y43">
        <f t="shared" si="21"/>
        <v>19</v>
      </c>
    </row>
    <row r="44" spans="1:26" x14ac:dyDescent="0.25">
      <c r="A44">
        <f t="shared" si="12"/>
        <v>3420</v>
      </c>
      <c r="B44">
        <f t="shared" si="13"/>
        <v>180</v>
      </c>
      <c r="C44" s="6">
        <f t="shared" si="14"/>
        <v>3.9583333333333331E-2</v>
      </c>
      <c r="D44" s="5" t="str">
        <f t="shared" si="2"/>
        <v/>
      </c>
      <c r="E44" s="4">
        <f t="shared" si="3"/>
        <v>2.0884801522048885E-2</v>
      </c>
      <c r="F44">
        <f t="shared" si="4"/>
        <v>2.0884978108459896E-2</v>
      </c>
      <c r="G44" s="4">
        <v>2.0884624935637877E-2</v>
      </c>
      <c r="H44" s="5">
        <f t="shared" si="15"/>
        <v>0.35</v>
      </c>
      <c r="I44" s="5">
        <f t="shared" si="16"/>
        <v>0.15</v>
      </c>
      <c r="J44" s="5">
        <f t="shared" si="17"/>
        <v>0.15</v>
      </c>
      <c r="L44">
        <f t="shared" si="5"/>
        <v>2292.6968777212765</v>
      </c>
      <c r="M44">
        <f t="shared" si="5"/>
        <v>8.1632653061224509</v>
      </c>
      <c r="N44">
        <f t="shared" si="5"/>
        <v>44.444444444444443</v>
      </c>
      <c r="O44">
        <f t="shared" si="5"/>
        <v>44.444444444444443</v>
      </c>
      <c r="P44">
        <f t="shared" si="6"/>
        <v>2389.7490319162875</v>
      </c>
      <c r="Q44">
        <f t="shared" si="7"/>
        <v>2.0456147796576417E-2</v>
      </c>
      <c r="R44" s="5">
        <f t="shared" si="8"/>
        <v>20</v>
      </c>
      <c r="S44">
        <f t="shared" si="9"/>
        <v>19.187762790997457</v>
      </c>
      <c r="U44">
        <f t="shared" si="10"/>
        <v>9.1482674061854827E-2</v>
      </c>
      <c r="V44" s="3">
        <f t="shared" si="18"/>
        <v>17.250460992849433</v>
      </c>
      <c r="W44">
        <f t="shared" si="19"/>
        <v>623.57888587700177</v>
      </c>
      <c r="X44">
        <f t="shared" si="20"/>
        <v>311.14038892325817</v>
      </c>
      <c r="Y44">
        <f t="shared" si="21"/>
        <v>19</v>
      </c>
    </row>
    <row r="45" spans="1:26" s="8" customFormat="1" x14ac:dyDescent="0.25">
      <c r="A45">
        <f t="shared" si="12"/>
        <v>3600</v>
      </c>
      <c r="B45">
        <v>240</v>
      </c>
      <c r="C45" s="6">
        <f t="shared" si="14"/>
        <v>4.1666666666666664E-2</v>
      </c>
      <c r="D45" s="5" t="str">
        <f t="shared" si="2"/>
        <v/>
      </c>
      <c r="E45" s="4">
        <f t="shared" si="3"/>
        <v>1.9938925527400859E-2</v>
      </c>
      <c r="F45">
        <f t="shared" si="4"/>
        <v>1.9939106761167117E-2</v>
      </c>
      <c r="G45" s="4">
        <v>1.9938744293634601E-2</v>
      </c>
      <c r="H45" s="5">
        <f t="shared" si="15"/>
        <v>0.35</v>
      </c>
      <c r="I45" s="5">
        <f t="shared" si="16"/>
        <v>0.15</v>
      </c>
      <c r="J45" s="5">
        <f t="shared" si="17"/>
        <v>0.15</v>
      </c>
      <c r="K45"/>
      <c r="L45">
        <f t="shared" si="5"/>
        <v>2515.3845699089497</v>
      </c>
      <c r="M45">
        <f t="shared" si="5"/>
        <v>8.1632653061224509</v>
      </c>
      <c r="N45">
        <f t="shared" si="5"/>
        <v>44.444444444444443</v>
      </c>
      <c r="O45">
        <f t="shared" si="5"/>
        <v>44.444444444444443</v>
      </c>
      <c r="P45">
        <f t="shared" si="6"/>
        <v>2612.4367241039608</v>
      </c>
      <c r="Q45">
        <f t="shared" si="7"/>
        <v>1.9564876458160647E-2</v>
      </c>
      <c r="R45" s="5">
        <f t="shared" si="8"/>
        <v>20</v>
      </c>
      <c r="S45">
        <f t="shared" si="9"/>
        <v>19.256999005567888</v>
      </c>
      <c r="T45"/>
      <c r="U45">
        <f t="shared" si="10"/>
        <v>8.7496787463665057E-2</v>
      </c>
      <c r="V45" s="3">
        <f t="shared" si="18"/>
        <v>16.46688133113387</v>
      </c>
      <c r="W45">
        <f t="shared" si="19"/>
        <v>640.04576720813566</v>
      </c>
      <c r="X45">
        <f t="shared" si="20"/>
        <v>311.14038892325817</v>
      </c>
      <c r="Y45">
        <f t="shared" si="21"/>
        <v>19</v>
      </c>
      <c r="Z45"/>
    </row>
    <row r="46" spans="1:26" s="8" customFormat="1" x14ac:dyDescent="0.25">
      <c r="A46">
        <f t="shared" si="12"/>
        <v>3840</v>
      </c>
      <c r="B46">
        <f t="shared" si="13"/>
        <v>240</v>
      </c>
      <c r="C46" s="6">
        <f t="shared" si="14"/>
        <v>4.4444444444444439E-2</v>
      </c>
      <c r="D46" s="5" t="str">
        <f t="shared" si="2"/>
        <v/>
      </c>
      <c r="E46" s="4">
        <f t="shared" si="3"/>
        <v>1.8794597276409555E-2</v>
      </c>
      <c r="F46">
        <f t="shared" si="4"/>
        <v>1.8794780099340703E-2</v>
      </c>
      <c r="G46" s="4">
        <v>1.8794414453478406E-2</v>
      </c>
      <c r="H46" s="5">
        <f t="shared" si="15"/>
        <v>0.35</v>
      </c>
      <c r="I46" s="5">
        <f t="shared" si="16"/>
        <v>0.15</v>
      </c>
      <c r="J46" s="5">
        <f t="shared" si="17"/>
        <v>0.15</v>
      </c>
      <c r="K46"/>
      <c r="L46">
        <f t="shared" si="5"/>
        <v>2831.0165006599245</v>
      </c>
      <c r="M46">
        <f t="shared" si="5"/>
        <v>8.1632653061224509</v>
      </c>
      <c r="N46">
        <f t="shared" si="5"/>
        <v>44.444444444444443</v>
      </c>
      <c r="O46">
        <f t="shared" si="5"/>
        <v>44.444444444444443</v>
      </c>
      <c r="P46">
        <f t="shared" si="6"/>
        <v>2928.0686548549356</v>
      </c>
      <c r="Q46">
        <f t="shared" si="7"/>
        <v>1.848031511472565E-2</v>
      </c>
      <c r="R46" s="5">
        <f t="shared" si="8"/>
        <v>20</v>
      </c>
      <c r="S46">
        <f t="shared" si="9"/>
        <v>19.337090993176734</v>
      </c>
      <c r="T46"/>
      <c r="U46">
        <f t="shared" si="10"/>
        <v>8.264648168428676E-2</v>
      </c>
      <c r="V46" s="3">
        <f t="shared" si="18"/>
        <v>20.999228991279615</v>
      </c>
      <c r="W46">
        <f t="shared" si="19"/>
        <v>661.04499619941532</v>
      </c>
      <c r="X46">
        <f t="shared" si="20"/>
        <v>311.14038892325817</v>
      </c>
      <c r="Y46">
        <f t="shared" si="21"/>
        <v>19</v>
      </c>
      <c r="Z46"/>
    </row>
    <row r="47" spans="1:26" s="8" customFormat="1" x14ac:dyDescent="0.25">
      <c r="A47">
        <f t="shared" si="12"/>
        <v>4080</v>
      </c>
      <c r="B47">
        <f t="shared" si="13"/>
        <v>240</v>
      </c>
      <c r="C47" s="6">
        <f t="shared" si="14"/>
        <v>4.7222222222222228E-2</v>
      </c>
      <c r="D47" s="5" t="str">
        <f t="shared" si="2"/>
        <v/>
      </c>
      <c r="E47" s="4">
        <f t="shared" si="3"/>
        <v>1.7774087537593703E-2</v>
      </c>
      <c r="F47">
        <f t="shared" si="4"/>
        <v>1.7774267268976553E-2</v>
      </c>
      <c r="G47" s="4">
        <v>1.7773907806210854E-2</v>
      </c>
      <c r="H47" s="5">
        <f t="shared" si="15"/>
        <v>0.35</v>
      </c>
      <c r="I47" s="5">
        <f t="shared" si="16"/>
        <v>0.15</v>
      </c>
      <c r="J47" s="5">
        <f t="shared" si="17"/>
        <v>0.15</v>
      </c>
      <c r="K47"/>
      <c r="L47">
        <f t="shared" si="5"/>
        <v>3165.4404935283014</v>
      </c>
      <c r="M47">
        <f t="shared" si="5"/>
        <v>8.1632653061224509</v>
      </c>
      <c r="N47">
        <f t="shared" si="5"/>
        <v>44.444444444444443</v>
      </c>
      <c r="O47">
        <f t="shared" si="5"/>
        <v>44.444444444444443</v>
      </c>
      <c r="P47">
        <f t="shared" si="6"/>
        <v>3262.4926477233125</v>
      </c>
      <c r="Q47">
        <f t="shared" si="7"/>
        <v>1.7507544108557784E-2</v>
      </c>
      <c r="R47" s="5">
        <f t="shared" si="8"/>
        <v>20</v>
      </c>
      <c r="S47">
        <f t="shared" si="9"/>
        <v>19.405042924692946</v>
      </c>
      <c r="T47"/>
      <c r="U47">
        <f t="shared" si="10"/>
        <v>7.8296117491622325E-2</v>
      </c>
      <c r="V47" s="3">
        <f t="shared" si="18"/>
        <v>19.835155604228824</v>
      </c>
      <c r="W47">
        <f t="shared" si="19"/>
        <v>680.88015180364414</v>
      </c>
      <c r="X47">
        <f t="shared" si="20"/>
        <v>311.14038892325817</v>
      </c>
      <c r="Y47">
        <f t="shared" si="21"/>
        <v>19</v>
      </c>
      <c r="Z47"/>
    </row>
    <row r="48" spans="1:26" s="8" customFormat="1" x14ac:dyDescent="0.25">
      <c r="A48">
        <f t="shared" si="12"/>
        <v>4320</v>
      </c>
      <c r="B48">
        <f t="shared" si="13"/>
        <v>240</v>
      </c>
      <c r="C48" s="6">
        <f t="shared" si="14"/>
        <v>0.05</v>
      </c>
      <c r="D48" s="5" t="str">
        <f t="shared" si="2"/>
        <v/>
      </c>
      <c r="E48" s="4">
        <f t="shared" si="3"/>
        <v>1.6858461824928953E-2</v>
      </c>
      <c r="F48">
        <f t="shared" si="4"/>
        <v>1.6858634928005264E-2</v>
      </c>
      <c r="G48" s="4">
        <v>1.6858288721852643E-2</v>
      </c>
      <c r="H48" s="5">
        <f t="shared" si="15"/>
        <v>0.35</v>
      </c>
      <c r="I48" s="5">
        <f t="shared" si="16"/>
        <v>0.15</v>
      </c>
      <c r="J48" s="5">
        <f t="shared" si="17"/>
        <v>0.15</v>
      </c>
      <c r="K48"/>
      <c r="L48">
        <f t="shared" si="5"/>
        <v>3518.6253322825251</v>
      </c>
      <c r="M48">
        <f t="shared" si="5"/>
        <v>8.1632653061224509</v>
      </c>
      <c r="N48">
        <f t="shared" si="5"/>
        <v>44.444444444444443</v>
      </c>
      <c r="O48">
        <f t="shared" si="5"/>
        <v>44.444444444444443</v>
      </c>
      <c r="P48">
        <f t="shared" si="6"/>
        <v>3615.6774864775361</v>
      </c>
      <c r="Q48">
        <f t="shared" si="7"/>
        <v>1.6630494290082593E-2</v>
      </c>
      <c r="R48" s="5">
        <f t="shared" si="8"/>
        <v>20</v>
      </c>
      <c r="S48">
        <f t="shared" si="9"/>
        <v>19.463159230556485</v>
      </c>
      <c r="T48"/>
      <c r="U48">
        <f t="shared" si="10"/>
        <v>7.437383146409357E-2</v>
      </c>
      <c r="V48" s="3">
        <f t="shared" si="18"/>
        <v>18.791068197989357</v>
      </c>
      <c r="W48">
        <f t="shared" si="19"/>
        <v>699.67122000163351</v>
      </c>
      <c r="X48">
        <f t="shared" si="20"/>
        <v>311.14038892325817</v>
      </c>
      <c r="Y48">
        <f t="shared" si="21"/>
        <v>19</v>
      </c>
      <c r="Z48"/>
    </row>
    <row r="49" spans="1:26" s="8" customFormat="1" x14ac:dyDescent="0.25">
      <c r="A49">
        <f t="shared" si="12"/>
        <v>4560</v>
      </c>
      <c r="B49">
        <f t="shared" si="13"/>
        <v>240</v>
      </c>
      <c r="C49" s="6">
        <f t="shared" si="14"/>
        <v>5.2777777777777778E-2</v>
      </c>
      <c r="D49" s="5" t="str">
        <f t="shared" si="2"/>
        <v/>
      </c>
      <c r="E49" s="4">
        <f t="shared" si="3"/>
        <v>1.603242903046647E-2</v>
      </c>
      <c r="F49">
        <f t="shared" si="4"/>
        <v>1.6032592912578022E-2</v>
      </c>
      <c r="G49" s="4">
        <v>1.6032265148354919E-2</v>
      </c>
      <c r="H49" s="5">
        <f t="shared" si="15"/>
        <v>0.35</v>
      </c>
      <c r="I49" s="5">
        <f t="shared" si="16"/>
        <v>0.15</v>
      </c>
      <c r="J49" s="5">
        <f t="shared" si="17"/>
        <v>0.15</v>
      </c>
      <c r="K49"/>
      <c r="L49">
        <f t="shared" si="5"/>
        <v>3890.5430602390743</v>
      </c>
      <c r="M49">
        <f t="shared" si="5"/>
        <v>8.1632653061224509</v>
      </c>
      <c r="N49">
        <f t="shared" si="5"/>
        <v>44.444444444444443</v>
      </c>
      <c r="O49">
        <f t="shared" si="5"/>
        <v>44.444444444444443</v>
      </c>
      <c r="P49">
        <f t="shared" si="6"/>
        <v>3987.5952144340854</v>
      </c>
      <c r="Q49">
        <f t="shared" si="7"/>
        <v>1.5835962583064103E-2</v>
      </c>
      <c r="R49" s="5">
        <f t="shared" si="8"/>
        <v>20</v>
      </c>
      <c r="S49">
        <f t="shared" si="9"/>
        <v>19.513229658598714</v>
      </c>
      <c r="T49"/>
      <c r="U49">
        <f t="shared" si="10"/>
        <v>7.0820577649748986E-2</v>
      </c>
      <c r="V49" s="3">
        <f t="shared" si="18"/>
        <v>17.849719551382456</v>
      </c>
      <c r="W49">
        <f t="shared" si="19"/>
        <v>717.52093955301598</v>
      </c>
      <c r="X49">
        <f t="shared" si="20"/>
        <v>311.14038892325817</v>
      </c>
      <c r="Y49">
        <f t="shared" si="21"/>
        <v>19</v>
      </c>
      <c r="Z49"/>
    </row>
    <row r="50" spans="1:26" s="8" customFormat="1" x14ac:dyDescent="0.25">
      <c r="A50">
        <f t="shared" si="12"/>
        <v>4800</v>
      </c>
      <c r="B50">
        <f t="shared" si="13"/>
        <v>240</v>
      </c>
      <c r="C50" s="6">
        <f t="shared" si="14"/>
        <v>5.5555555555555559E-2</v>
      </c>
      <c r="D50" s="5" t="str">
        <f t="shared" si="2"/>
        <v/>
      </c>
      <c r="E50" s="4">
        <f t="shared" si="3"/>
        <v>1.528351263605106E-2</v>
      </c>
      <c r="F50">
        <f t="shared" si="4"/>
        <v>1.5283665467572281E-2</v>
      </c>
      <c r="G50" s="4">
        <v>1.5283359804529838E-2</v>
      </c>
      <c r="H50" s="5">
        <f t="shared" si="15"/>
        <v>0.35</v>
      </c>
      <c r="I50" s="5">
        <f t="shared" si="16"/>
        <v>0.15</v>
      </c>
      <c r="J50" s="5">
        <f t="shared" si="17"/>
        <v>0.15</v>
      </c>
      <c r="K50"/>
      <c r="L50">
        <f t="shared" si="5"/>
        <v>4281.1685364111063</v>
      </c>
      <c r="M50">
        <f t="shared" si="5"/>
        <v>8.1632653061224509</v>
      </c>
      <c r="N50">
        <f t="shared" si="5"/>
        <v>44.444444444444443</v>
      </c>
      <c r="O50">
        <f t="shared" si="5"/>
        <v>44.444444444444443</v>
      </c>
      <c r="P50">
        <f t="shared" si="6"/>
        <v>4378.2206906061174</v>
      </c>
      <c r="Q50">
        <f t="shared" si="7"/>
        <v>1.5113017160632703E-2</v>
      </c>
      <c r="R50" s="5">
        <f t="shared" si="8"/>
        <v>20</v>
      </c>
      <c r="S50">
        <f t="shared" si="9"/>
        <v>19.556659378074546</v>
      </c>
      <c r="T50"/>
      <c r="U50">
        <f t="shared" si="10"/>
        <v>6.758746743259117E-2</v>
      </c>
      <c r="V50" s="3">
        <f t="shared" si="18"/>
        <v>16.996938635939756</v>
      </c>
      <c r="W50">
        <f t="shared" si="19"/>
        <v>734.51787818895571</v>
      </c>
      <c r="X50">
        <f t="shared" si="20"/>
        <v>311.14038892325817</v>
      </c>
      <c r="Y50">
        <f t="shared" si="21"/>
        <v>19</v>
      </c>
      <c r="Z50"/>
    </row>
    <row r="51" spans="1:26" s="8" customFormat="1" x14ac:dyDescent="0.25">
      <c r="A51">
        <f t="shared" si="12"/>
        <v>5040</v>
      </c>
      <c r="B51">
        <f t="shared" si="13"/>
        <v>240</v>
      </c>
      <c r="C51" s="6">
        <f t="shared" si="14"/>
        <v>5.8333333333333334E-2</v>
      </c>
      <c r="D51" s="5" t="str">
        <f t="shared" si="2"/>
        <v/>
      </c>
      <c r="E51" s="4">
        <f t="shared" si="3"/>
        <v>1.460143636212078E-2</v>
      </c>
      <c r="F51">
        <f t="shared" si="4"/>
        <v>1.4601576920573069E-2</v>
      </c>
      <c r="G51" s="4">
        <v>1.460129580366849E-2</v>
      </c>
      <c r="H51" s="5">
        <f t="shared" si="15"/>
        <v>0.35</v>
      </c>
      <c r="I51" s="5">
        <f t="shared" si="16"/>
        <v>0.15</v>
      </c>
      <c r="J51" s="5">
        <f t="shared" si="17"/>
        <v>0.15</v>
      </c>
      <c r="K51"/>
      <c r="L51">
        <f t="shared" si="5"/>
        <v>4690.47905928411</v>
      </c>
      <c r="M51">
        <f t="shared" si="5"/>
        <v>8.1632653061224509</v>
      </c>
      <c r="N51">
        <f t="shared" si="5"/>
        <v>44.444444444444443</v>
      </c>
      <c r="O51">
        <f t="shared" si="5"/>
        <v>44.444444444444443</v>
      </c>
      <c r="P51">
        <f t="shared" si="6"/>
        <v>4787.5312134791211</v>
      </c>
      <c r="Q51">
        <f t="shared" si="7"/>
        <v>1.4452540356934631E-2</v>
      </c>
      <c r="R51" s="5">
        <f t="shared" si="8"/>
        <v>20</v>
      </c>
      <c r="S51">
        <f t="shared" si="9"/>
        <v>19.594562834716299</v>
      </c>
      <c r="T51"/>
      <c r="U51">
        <f t="shared" si="10"/>
        <v>6.4633725371329817E-2</v>
      </c>
      <c r="V51" s="3">
        <f t="shared" si="18"/>
        <v>16.220992183821881</v>
      </c>
      <c r="W51">
        <f t="shared" si="19"/>
        <v>750.73887037277757</v>
      </c>
      <c r="X51">
        <f t="shared" si="20"/>
        <v>311.14038892325817</v>
      </c>
      <c r="Y51">
        <f t="shared" si="21"/>
        <v>19</v>
      </c>
      <c r="Z51"/>
    </row>
    <row r="52" spans="1:26" s="8" customFormat="1" x14ac:dyDescent="0.25">
      <c r="A52">
        <f t="shared" si="12"/>
        <v>5280</v>
      </c>
      <c r="B52">
        <f t="shared" si="13"/>
        <v>240</v>
      </c>
      <c r="C52" s="6">
        <f t="shared" si="14"/>
        <v>6.1111111111111109E-2</v>
      </c>
      <c r="D52" s="5" t="str">
        <f t="shared" si="2"/>
        <v/>
      </c>
      <c r="E52" s="4">
        <f t="shared" si="3"/>
        <v>1.3977662772365979E-2</v>
      </c>
      <c r="F52">
        <f t="shared" si="4"/>
        <v>1.3977790312226354E-2</v>
      </c>
      <c r="G52" s="4">
        <v>1.3977535232505603E-2</v>
      </c>
      <c r="H52" s="5">
        <f t="shared" si="15"/>
        <v>0.35</v>
      </c>
      <c r="I52" s="5">
        <f t="shared" si="16"/>
        <v>0.15</v>
      </c>
      <c r="J52" s="5">
        <f t="shared" si="17"/>
        <v>0.15</v>
      </c>
      <c r="K52"/>
      <c r="L52">
        <f t="shared" si="5"/>
        <v>5118.4540486486976</v>
      </c>
      <c r="M52">
        <f t="shared" si="5"/>
        <v>8.1632653061224509</v>
      </c>
      <c r="N52">
        <f t="shared" si="5"/>
        <v>44.444444444444443</v>
      </c>
      <c r="O52">
        <f t="shared" si="5"/>
        <v>44.444444444444443</v>
      </c>
      <c r="P52">
        <f t="shared" si="6"/>
        <v>5215.5062028437087</v>
      </c>
      <c r="Q52">
        <f t="shared" si="7"/>
        <v>1.384687484580133E-2</v>
      </c>
      <c r="R52" s="5">
        <f t="shared" si="8"/>
        <v>20</v>
      </c>
      <c r="S52">
        <f t="shared" si="9"/>
        <v>19.627832273913913</v>
      </c>
      <c r="T52"/>
      <c r="U52">
        <f t="shared" si="10"/>
        <v>6.1925106862287388E-2</v>
      </c>
      <c r="V52" s="3">
        <f t="shared" si="18"/>
        <v>15.512094089119156</v>
      </c>
      <c r="W52">
        <f t="shared" si="19"/>
        <v>766.25096446189673</v>
      </c>
      <c r="X52">
        <f t="shared" si="20"/>
        <v>311.14038892325817</v>
      </c>
      <c r="Y52">
        <f t="shared" si="21"/>
        <v>19</v>
      </c>
      <c r="Z52"/>
    </row>
    <row r="53" spans="1:26" s="8" customFormat="1" x14ac:dyDescent="0.25">
      <c r="A53">
        <f t="shared" si="12"/>
        <v>5520</v>
      </c>
      <c r="B53">
        <f t="shared" si="13"/>
        <v>240</v>
      </c>
      <c r="C53" s="6">
        <f t="shared" si="14"/>
        <v>6.3888888888888898E-2</v>
      </c>
      <c r="D53" s="5" t="str">
        <f t="shared" si="2"/>
        <v/>
      </c>
      <c r="E53" s="4">
        <f t="shared" si="3"/>
        <v>1.3405042523743117E-2</v>
      </c>
      <c r="F53">
        <f t="shared" si="4"/>
        <v>1.3405156669808738E-2</v>
      </c>
      <c r="G53" s="4">
        <v>1.3404928377677499E-2</v>
      </c>
      <c r="H53" s="5">
        <f t="shared" si="15"/>
        <v>0.35</v>
      </c>
      <c r="I53" s="5">
        <f t="shared" si="16"/>
        <v>0.15</v>
      </c>
      <c r="J53" s="5">
        <f t="shared" si="17"/>
        <v>0.15</v>
      </c>
      <c r="K53"/>
      <c r="L53">
        <f t="shared" si="5"/>
        <v>5565.0747763997297</v>
      </c>
      <c r="M53">
        <f t="shared" si="5"/>
        <v>8.1632653061224509</v>
      </c>
      <c r="N53">
        <f t="shared" si="5"/>
        <v>44.444444444444443</v>
      </c>
      <c r="O53">
        <f t="shared" si="5"/>
        <v>44.444444444444443</v>
      </c>
      <c r="P53">
        <f t="shared" si="6"/>
        <v>5662.1269305947408</v>
      </c>
      <c r="Q53">
        <f t="shared" si="7"/>
        <v>1.3289547676665512E-2</v>
      </c>
      <c r="R53" s="5">
        <f t="shared" si="8"/>
        <v>20</v>
      </c>
      <c r="S53">
        <f t="shared" si="9"/>
        <v>19.657188348531715</v>
      </c>
      <c r="T53"/>
      <c r="U53">
        <f t="shared" si="10"/>
        <v>5.9432663990496966E-2</v>
      </c>
      <c r="V53" s="3">
        <f t="shared" si="18"/>
        <v>14.862025646948974</v>
      </c>
      <c r="W53">
        <f t="shared" si="19"/>
        <v>781.11299010884568</v>
      </c>
      <c r="X53">
        <f t="shared" si="20"/>
        <v>311.14038892325817</v>
      </c>
      <c r="Y53">
        <f t="shared" si="21"/>
        <v>19</v>
      </c>
      <c r="Z53"/>
    </row>
    <row r="54" spans="1:26" s="8" customFormat="1" x14ac:dyDescent="0.25">
      <c r="A54">
        <f t="shared" si="12"/>
        <v>5760</v>
      </c>
      <c r="B54">
        <f t="shared" si="13"/>
        <v>240</v>
      </c>
      <c r="C54" s="6">
        <f t="shared" si="14"/>
        <v>6.6666666666666666E-2</v>
      </c>
      <c r="D54" s="5" t="str">
        <f t="shared" si="2"/>
        <v/>
      </c>
      <c r="E54" s="4">
        <f t="shared" si="3"/>
        <v>1.28775447117822E-2</v>
      </c>
      <c r="F54">
        <f t="shared" si="4"/>
        <v>1.287764537297531E-2</v>
      </c>
      <c r="G54" s="4">
        <v>1.2877444050589089E-2</v>
      </c>
      <c r="H54" s="5">
        <f t="shared" si="15"/>
        <v>0.35</v>
      </c>
      <c r="I54" s="5">
        <f t="shared" si="16"/>
        <v>0.15</v>
      </c>
      <c r="J54" s="5">
        <f t="shared" si="17"/>
        <v>0.15</v>
      </c>
      <c r="K54"/>
      <c r="L54">
        <f t="shared" si="5"/>
        <v>6030.3241382768711</v>
      </c>
      <c r="M54">
        <f t="shared" si="5"/>
        <v>8.1632653061224509</v>
      </c>
      <c r="N54">
        <f t="shared" si="5"/>
        <v>44.444444444444443</v>
      </c>
      <c r="O54">
        <f t="shared" si="5"/>
        <v>44.444444444444443</v>
      </c>
      <c r="P54">
        <f t="shared" si="6"/>
        <v>6127.3762924718822</v>
      </c>
      <c r="Q54">
        <f t="shared" si="7"/>
        <v>1.2775053396375342E-2</v>
      </c>
      <c r="R54" s="5">
        <f t="shared" si="8"/>
        <v>20</v>
      </c>
      <c r="S54">
        <f t="shared" si="9"/>
        <v>19.68321790742883</v>
      </c>
      <c r="T54"/>
      <c r="U54">
        <f t="shared" si="10"/>
        <v>5.713177562096966E-2</v>
      </c>
      <c r="V54" s="3">
        <f t="shared" si="18"/>
        <v>14.263839357719272</v>
      </c>
      <c r="W54">
        <f t="shared" si="19"/>
        <v>795.37682946656491</v>
      </c>
      <c r="X54">
        <f t="shared" si="20"/>
        <v>311.14038892325817</v>
      </c>
      <c r="Y54">
        <f t="shared" si="21"/>
        <v>19</v>
      </c>
      <c r="Z54"/>
    </row>
    <row r="55" spans="1:26" s="8" customFormat="1" x14ac:dyDescent="0.25">
      <c r="A55">
        <f t="shared" si="12"/>
        <v>6000</v>
      </c>
      <c r="B55">
        <v>300</v>
      </c>
      <c r="C55" s="6">
        <f t="shared" si="14"/>
        <v>6.9444444444444448E-2</v>
      </c>
      <c r="D55" s="5" t="str">
        <f t="shared" si="2"/>
        <v/>
      </c>
      <c r="E55" s="4">
        <f t="shared" si="3"/>
        <v>1.2390047384782193E-2</v>
      </c>
      <c r="F55">
        <f t="shared" si="4"/>
        <v>1.2390134685134113E-2</v>
      </c>
      <c r="G55" s="4">
        <v>1.2389960084430274E-2</v>
      </c>
      <c r="H55" s="5">
        <f t="shared" si="15"/>
        <v>0.35</v>
      </c>
      <c r="I55" s="5">
        <f t="shared" si="16"/>
        <v>0.15</v>
      </c>
      <c r="J55" s="5">
        <f t="shared" si="17"/>
        <v>0.15</v>
      </c>
      <c r="K55"/>
      <c r="L55">
        <f t="shared" si="5"/>
        <v>6514.1864597147405</v>
      </c>
      <c r="M55">
        <f t="shared" si="5"/>
        <v>8.1632653061224509</v>
      </c>
      <c r="N55">
        <f t="shared" si="5"/>
        <v>44.444444444444443</v>
      </c>
      <c r="O55">
        <f t="shared" si="5"/>
        <v>44.444444444444443</v>
      </c>
      <c r="P55">
        <f t="shared" si="6"/>
        <v>6611.2386139097516</v>
      </c>
      <c r="Q55">
        <f t="shared" si="7"/>
        <v>1.2298682328893727E-2</v>
      </c>
      <c r="R55" s="5">
        <f t="shared" si="8"/>
        <v>20</v>
      </c>
      <c r="S55">
        <f t="shared" si="9"/>
        <v>19.706402506813728</v>
      </c>
      <c r="T55"/>
      <c r="U55">
        <f t="shared" si="10"/>
        <v>5.50013794421636E-2</v>
      </c>
      <c r="V55" s="3">
        <f t="shared" si="18"/>
        <v>13.711626149032718</v>
      </c>
      <c r="W55">
        <f t="shared" si="19"/>
        <v>809.08845561559758</v>
      </c>
      <c r="X55">
        <f t="shared" si="20"/>
        <v>311.14038892325817</v>
      </c>
      <c r="Y55">
        <f t="shared" si="21"/>
        <v>19</v>
      </c>
      <c r="Z55"/>
    </row>
    <row r="56" spans="1:26" s="8" customFormat="1" x14ac:dyDescent="0.25">
      <c r="A56">
        <f t="shared" si="12"/>
        <v>6300</v>
      </c>
      <c r="B56">
        <f t="shared" si="13"/>
        <v>300</v>
      </c>
      <c r="C56" s="6">
        <f t="shared" si="14"/>
        <v>7.2916666666666671E-2</v>
      </c>
      <c r="D56" s="5" t="str">
        <f t="shared" si="2"/>
        <v/>
      </c>
      <c r="E56" s="4">
        <f t="shared" si="3"/>
        <v>1.1827803570610574E-2</v>
      </c>
      <c r="F56">
        <f t="shared" si="4"/>
        <v>1.1827874646938895E-2</v>
      </c>
      <c r="G56" s="4">
        <v>1.1827732494282251E-2</v>
      </c>
      <c r="H56" s="5">
        <f t="shared" si="15"/>
        <v>0.35</v>
      </c>
      <c r="I56" s="5">
        <f t="shared" si="16"/>
        <v>0.15</v>
      </c>
      <c r="J56" s="5">
        <f t="shared" si="17"/>
        <v>0.15</v>
      </c>
      <c r="K56"/>
      <c r="L56">
        <f t="shared" si="5"/>
        <v>7148.2052280055495</v>
      </c>
      <c r="M56">
        <f t="shared" si="5"/>
        <v>8.1632653061224509</v>
      </c>
      <c r="N56">
        <f t="shared" si="5"/>
        <v>44.444444444444443</v>
      </c>
      <c r="O56">
        <f t="shared" si="5"/>
        <v>44.444444444444443</v>
      </c>
      <c r="P56">
        <f t="shared" si="6"/>
        <v>7245.2573822005606</v>
      </c>
      <c r="Q56">
        <f t="shared" si="7"/>
        <v>1.1748247601543672E-2</v>
      </c>
      <c r="R56" s="5">
        <f t="shared" si="8"/>
        <v>20</v>
      </c>
      <c r="S56">
        <f t="shared" si="9"/>
        <v>19.732094668069522</v>
      </c>
      <c r="T56"/>
      <c r="U56">
        <f t="shared" si="10"/>
        <v>5.2539760507101033E-2</v>
      </c>
      <c r="V56" s="3">
        <f t="shared" si="18"/>
        <v>16.50041383264908</v>
      </c>
      <c r="W56">
        <f t="shared" si="19"/>
        <v>825.58886944824667</v>
      </c>
      <c r="X56">
        <f t="shared" si="20"/>
        <v>311.14038892325817</v>
      </c>
      <c r="Y56">
        <f t="shared" si="21"/>
        <v>19</v>
      </c>
      <c r="Z56"/>
    </row>
    <row r="57" spans="1:26" s="8" customFormat="1" x14ac:dyDescent="0.25">
      <c r="A57">
        <f t="shared" si="12"/>
        <v>6600</v>
      </c>
      <c r="B57">
        <f t="shared" si="13"/>
        <v>300</v>
      </c>
      <c r="C57" s="6">
        <f t="shared" si="14"/>
        <v>7.6388888888888881E-2</v>
      </c>
      <c r="D57" s="5" t="str">
        <f t="shared" si="2"/>
        <v/>
      </c>
      <c r="E57" s="4">
        <f t="shared" si="3"/>
        <v>1.1314567533490819E-2</v>
      </c>
      <c r="F57">
        <f t="shared" si="4"/>
        <v>1.1314623013600091E-2</v>
      </c>
      <c r="G57" s="4">
        <v>1.1314512053381545E-2</v>
      </c>
      <c r="H57" s="5">
        <f t="shared" si="15"/>
        <v>0.35</v>
      </c>
      <c r="I57" s="5">
        <f t="shared" si="16"/>
        <v>0.15</v>
      </c>
      <c r="J57" s="5">
        <f t="shared" si="17"/>
        <v>0.15</v>
      </c>
      <c r="K57"/>
      <c r="L57">
        <f t="shared" si="5"/>
        <v>7811.3903550109244</v>
      </c>
      <c r="M57">
        <f t="shared" si="5"/>
        <v>8.1632653061224509</v>
      </c>
      <c r="N57">
        <f t="shared" si="5"/>
        <v>44.444444444444443</v>
      </c>
      <c r="O57">
        <f t="shared" si="5"/>
        <v>44.444444444444443</v>
      </c>
      <c r="P57">
        <f t="shared" si="6"/>
        <v>7908.4425092059355</v>
      </c>
      <c r="Q57">
        <f t="shared" si="7"/>
        <v>1.1244872073439669E-2</v>
      </c>
      <c r="R57" s="5">
        <f t="shared" si="8"/>
        <v>20</v>
      </c>
      <c r="S57">
        <f t="shared" si="9"/>
        <v>19.754560637996583</v>
      </c>
      <c r="T57"/>
      <c r="U57">
        <f t="shared" si="10"/>
        <v>5.0288596709000218E-2</v>
      </c>
      <c r="V57" s="3">
        <f t="shared" si="18"/>
        <v>15.761928152130309</v>
      </c>
      <c r="W57">
        <f t="shared" si="19"/>
        <v>841.35079760037695</v>
      </c>
      <c r="X57">
        <f t="shared" si="20"/>
        <v>311.14038892325817</v>
      </c>
      <c r="Y57">
        <f t="shared" si="21"/>
        <v>19</v>
      </c>
      <c r="Z57"/>
    </row>
    <row r="58" spans="1:26" s="8" customFormat="1" x14ac:dyDescent="0.25">
      <c r="A58">
        <f t="shared" si="12"/>
        <v>6900</v>
      </c>
      <c r="B58">
        <f t="shared" si="13"/>
        <v>300</v>
      </c>
      <c r="C58" s="6">
        <f t="shared" si="14"/>
        <v>7.9861111111111119E-2</v>
      </c>
      <c r="D58" s="5" t="str">
        <f t="shared" si="2"/>
        <v/>
      </c>
      <c r="E58" s="4">
        <f t="shared" si="3"/>
        <v>1.0844195782503029E-2</v>
      </c>
      <c r="F58">
        <f t="shared" si="4"/>
        <v>1.084423644292389E-2</v>
      </c>
      <c r="G58" s="4">
        <v>1.0844155122082165E-2</v>
      </c>
      <c r="H58" s="5">
        <f t="shared" si="15"/>
        <v>0.35</v>
      </c>
      <c r="I58" s="5">
        <f t="shared" si="16"/>
        <v>0.15</v>
      </c>
      <c r="J58" s="5">
        <f t="shared" si="17"/>
        <v>0.15</v>
      </c>
      <c r="K58"/>
      <c r="L58">
        <f t="shared" si="5"/>
        <v>8503.7122730567971</v>
      </c>
      <c r="M58">
        <f t="shared" si="5"/>
        <v>8.1632653061224509</v>
      </c>
      <c r="N58">
        <f t="shared" si="5"/>
        <v>44.444444444444443</v>
      </c>
      <c r="O58">
        <f t="shared" si="5"/>
        <v>44.444444444444443</v>
      </c>
      <c r="P58">
        <f t="shared" si="6"/>
        <v>8600.76442725181</v>
      </c>
      <c r="Q58">
        <f t="shared" si="7"/>
        <v>1.0782798106299356E-2</v>
      </c>
      <c r="R58" s="5">
        <f t="shared" si="8"/>
        <v>20</v>
      </c>
      <c r="S58">
        <f t="shared" si="9"/>
        <v>19.774317376052064</v>
      </c>
      <c r="T58"/>
      <c r="U58">
        <f t="shared" si="10"/>
        <v>4.8222139106682729E-2</v>
      </c>
      <c r="V58" s="3">
        <f t="shared" si="18"/>
        <v>15.086579012700065</v>
      </c>
      <c r="W58">
        <f t="shared" si="19"/>
        <v>856.43737661307705</v>
      </c>
      <c r="X58">
        <f t="shared" si="20"/>
        <v>311.14038892325817</v>
      </c>
      <c r="Y58">
        <f t="shared" si="21"/>
        <v>19</v>
      </c>
      <c r="Z58"/>
    </row>
    <row r="59" spans="1:26" s="8" customFormat="1" x14ac:dyDescent="0.25">
      <c r="A59">
        <f t="shared" si="12"/>
        <v>7200</v>
      </c>
      <c r="B59">
        <f t="shared" si="13"/>
        <v>300</v>
      </c>
      <c r="C59" s="6">
        <f t="shared" si="14"/>
        <v>8.3333333333333329E-2</v>
      </c>
      <c r="D59" s="5" t="str">
        <f t="shared" si="2"/>
        <v/>
      </c>
      <c r="E59" s="4">
        <f t="shared" si="3"/>
        <v>1.0411529534159431E-2</v>
      </c>
      <c r="F59">
        <f t="shared" si="4"/>
        <v>1.0411556241533232E-2</v>
      </c>
      <c r="G59" s="4">
        <v>1.0411502826785633E-2</v>
      </c>
      <c r="H59" s="5">
        <f t="shared" si="15"/>
        <v>0.35</v>
      </c>
      <c r="I59" s="5">
        <f t="shared" si="16"/>
        <v>0.15</v>
      </c>
      <c r="J59" s="5">
        <f t="shared" si="17"/>
        <v>0.15</v>
      </c>
      <c r="K59"/>
      <c r="L59">
        <f t="shared" si="5"/>
        <v>9225.1440689852188</v>
      </c>
      <c r="M59">
        <f t="shared" si="5"/>
        <v>8.1632653061224509</v>
      </c>
      <c r="N59">
        <f t="shared" si="5"/>
        <v>44.444444444444443</v>
      </c>
      <c r="O59">
        <f t="shared" si="5"/>
        <v>44.444444444444443</v>
      </c>
      <c r="P59">
        <f t="shared" si="6"/>
        <v>9322.1962231802318</v>
      </c>
      <c r="Q59">
        <f t="shared" si="7"/>
        <v>1.0357164639118854E-2</v>
      </c>
      <c r="R59" s="5">
        <f t="shared" si="8"/>
        <v>20</v>
      </c>
      <c r="S59">
        <f t="shared" si="9"/>
        <v>19.791782640331718</v>
      </c>
      <c r="T59"/>
      <c r="U59">
        <f t="shared" si="10"/>
        <v>4.6318648374453673E-2</v>
      </c>
      <c r="V59" s="3">
        <f t="shared" si="18"/>
        <v>14.466641732004819</v>
      </c>
      <c r="W59">
        <f t="shared" si="19"/>
        <v>870.90401834508191</v>
      </c>
      <c r="X59">
        <f t="shared" si="20"/>
        <v>311.14038892325817</v>
      </c>
      <c r="Y59">
        <f t="shared" si="21"/>
        <v>19</v>
      </c>
      <c r="Z59"/>
    </row>
    <row r="60" spans="1:26" s="8" customFormat="1" x14ac:dyDescent="0.25">
      <c r="A60"/>
    </row>
    <row r="61" spans="1:26" s="8" customFormat="1" x14ac:dyDescent="0.25">
      <c r="A61"/>
    </row>
    <row r="62" spans="1:26" s="8" customFormat="1" x14ac:dyDescent="0.25">
      <c r="A62"/>
    </row>
    <row r="63" spans="1:26" s="8" customFormat="1" x14ac:dyDescent="0.25">
      <c r="A63"/>
    </row>
    <row r="64" spans="1:26" s="8" customFormat="1" x14ac:dyDescent="0.25">
      <c r="A64"/>
    </row>
    <row r="65" spans="1:26" s="8" customFormat="1" x14ac:dyDescent="0.25">
      <c r="A65"/>
      <c r="B65"/>
      <c r="C65" s="6"/>
      <c r="D65" s="5"/>
      <c r="E65" s="5"/>
      <c r="F65" s="5"/>
      <c r="G65" s="5"/>
      <c r="H65" s="5"/>
      <c r="I65" s="5"/>
      <c r="J65" s="5"/>
      <c r="K65"/>
      <c r="L65"/>
      <c r="M65"/>
      <c r="N65"/>
      <c r="O65"/>
      <c r="P65"/>
      <c r="Q65"/>
      <c r="R65" s="5"/>
      <c r="S65"/>
      <c r="T65"/>
      <c r="U65"/>
      <c r="V65" s="3"/>
      <c r="W65"/>
      <c r="X65"/>
      <c r="Y65"/>
      <c r="Z65"/>
    </row>
  </sheetData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workbookViewId="0">
      <selection activeCell="X4" sqref="X4"/>
    </sheetView>
  </sheetViews>
  <sheetFormatPr defaultRowHeight="15" x14ac:dyDescent="0.25"/>
  <cols>
    <col min="11" max="11" width="5.140625" customWidth="1"/>
    <col min="18" max="18" width="6.42578125" customWidth="1"/>
    <col min="20" max="20" width="4.5703125" customWidth="1"/>
    <col min="22" max="22" width="16.85546875" style="3" customWidth="1"/>
    <col min="24" max="24" width="9.42578125" customWidth="1"/>
  </cols>
  <sheetData>
    <row r="1" spans="1:26" x14ac:dyDescent="0.25">
      <c r="A1" t="s">
        <v>62</v>
      </c>
      <c r="C1" s="4"/>
      <c r="F1">
        <v>2500</v>
      </c>
      <c r="X1" t="s">
        <v>63</v>
      </c>
    </row>
    <row r="2" spans="1:26" x14ac:dyDescent="0.25">
      <c r="C2" s="4"/>
      <c r="F2">
        <v>302</v>
      </c>
    </row>
    <row r="3" spans="1:26" x14ac:dyDescent="0.25">
      <c r="C3" s="5"/>
      <c r="D3" s="5"/>
      <c r="E3" t="s">
        <v>58</v>
      </c>
      <c r="F3">
        <v>1.7</v>
      </c>
      <c r="G3" s="5" t="s">
        <v>34</v>
      </c>
      <c r="H3" s="5" t="s">
        <v>56</v>
      </c>
      <c r="I3" s="5" t="s">
        <v>54</v>
      </c>
      <c r="J3" s="5" t="s">
        <v>35</v>
      </c>
      <c r="L3" t="s">
        <v>36</v>
      </c>
      <c r="M3" t="s">
        <v>55</v>
      </c>
      <c r="N3" t="s">
        <v>53</v>
      </c>
      <c r="O3" t="s">
        <v>60</v>
      </c>
      <c r="P3" t="s">
        <v>37</v>
      </c>
      <c r="Q3" t="s">
        <v>38</v>
      </c>
      <c r="R3" t="s">
        <v>39</v>
      </c>
      <c r="S3" t="s">
        <v>40</v>
      </c>
      <c r="U3" t="s">
        <v>3</v>
      </c>
      <c r="V3" s="3" t="s">
        <v>11</v>
      </c>
      <c r="X3" s="4">
        <v>0.2</v>
      </c>
    </row>
    <row r="4" spans="1:26" x14ac:dyDescent="0.25">
      <c r="C4" s="5"/>
      <c r="D4" s="5"/>
      <c r="E4" s="5"/>
      <c r="F4" s="4">
        <v>0.5</v>
      </c>
      <c r="G4" s="5"/>
      <c r="H4" s="5"/>
      <c r="I4" s="5"/>
      <c r="J4" s="5"/>
      <c r="R4" s="4">
        <v>24</v>
      </c>
    </row>
    <row r="5" spans="1:26" x14ac:dyDescent="0.25">
      <c r="A5">
        <v>0</v>
      </c>
      <c r="B5">
        <v>60</v>
      </c>
      <c r="C5" s="6">
        <f>A5/24/60/60</f>
        <v>0</v>
      </c>
      <c r="D5" s="5" t="str">
        <f>IF(ABS(F5-G5)/G5&gt;0.001,"Re-Calc","")</f>
        <v/>
      </c>
      <c r="E5" s="4">
        <f>(F5+G5)/2</f>
        <v>0.12080000000001109</v>
      </c>
      <c r="F5">
        <f>(F$2/F$1)/(EXP((F$4*W5)/(F$2/F$3)))</f>
        <v>0.1208</v>
      </c>
      <c r="G5" s="4">
        <v>0.1208000000000222</v>
      </c>
      <c r="H5" s="4">
        <v>0.35</v>
      </c>
      <c r="I5" s="4">
        <v>0.15</v>
      </c>
      <c r="J5" s="4">
        <v>0.15</v>
      </c>
      <c r="L5">
        <f>IF(L$4="x",0,1/G5^2)</f>
        <v>68.527696153652286</v>
      </c>
      <c r="M5">
        <f t="shared" ref="M5:O20" si="0">IF(M$4="x",0,1/H5^2)</f>
        <v>8.1632653061224509</v>
      </c>
      <c r="N5">
        <f t="shared" si="0"/>
        <v>44.444444444444443</v>
      </c>
      <c r="O5">
        <f t="shared" si="0"/>
        <v>44.444444444444443</v>
      </c>
      <c r="P5">
        <f>L5+O5+N5+M5</f>
        <v>165.5798503486636</v>
      </c>
      <c r="Q5">
        <f>1/SQRT(P5)</f>
        <v>7.7713462120274038E-2</v>
      </c>
      <c r="R5" s="5">
        <f>R4</f>
        <v>24</v>
      </c>
      <c r="S5">
        <f>L5*U5^2</f>
        <v>9.9327587518919884</v>
      </c>
      <c r="U5">
        <f>Q5*SQRT(R5)</f>
        <v>0.38071665667956056</v>
      </c>
      <c r="V5" s="3">
        <f>U5*B5</f>
        <v>22.842999400773635</v>
      </c>
      <c r="W5">
        <v>0</v>
      </c>
      <c r="X5">
        <v>0</v>
      </c>
      <c r="Y5">
        <f>A5</f>
        <v>0</v>
      </c>
      <c r="Z5" t="str">
        <f t="shared" ref="Z5:Z24" si="1">IF(U5&lt;W$3,"clog","")</f>
        <v/>
      </c>
    </row>
    <row r="6" spans="1:26" x14ac:dyDescent="0.25">
      <c r="A6">
        <f>A5+B5</f>
        <v>60</v>
      </c>
      <c r="B6">
        <f>B5</f>
        <v>60</v>
      </c>
      <c r="C6" s="6">
        <f>A6/24/60/60</f>
        <v>6.9444444444444436E-4</v>
      </c>
      <c r="D6" s="5" t="str">
        <f t="shared" ref="D6:D59" si="2">IF(ABS(F6-G6)/G6&gt;0.001,"Re-Calc","")</f>
        <v/>
      </c>
      <c r="E6" s="4">
        <f t="shared" ref="E6:E59" si="3">(F6+G6)/2</f>
        <v>0.11328026931022989</v>
      </c>
      <c r="F6">
        <f t="shared" ref="F6:F59" si="4">(F$2/F$1)/(EXP((F$4*W6)/(F$2/F$3)))</f>
        <v>0.11327778486765951</v>
      </c>
      <c r="G6" s="4">
        <v>0.11328275375280028</v>
      </c>
      <c r="H6" s="5">
        <f>H5</f>
        <v>0.35</v>
      </c>
      <c r="I6" s="5">
        <f>I5</f>
        <v>0.15</v>
      </c>
      <c r="J6" s="5">
        <f>J5</f>
        <v>0.15</v>
      </c>
      <c r="L6">
        <f t="shared" ref="L6:O59" si="5">IF(L$4="x",0,1/G6^2)</f>
        <v>77.924209415457767</v>
      </c>
      <c r="M6">
        <f t="shared" si="0"/>
        <v>8.1632653061224509</v>
      </c>
      <c r="N6">
        <f t="shared" si="0"/>
        <v>44.444444444444443</v>
      </c>
      <c r="O6">
        <f t="shared" si="0"/>
        <v>44.444444444444443</v>
      </c>
      <c r="P6">
        <f t="shared" ref="P6:P59" si="6">L6+O6+N6+M6</f>
        <v>174.97636361046909</v>
      </c>
      <c r="Q6">
        <f t="shared" ref="Q6:Q59" si="7">1/SQRT(P6)</f>
        <v>7.5598000099325172E-2</v>
      </c>
      <c r="R6" s="5">
        <f t="shared" ref="R6:R59" si="8">R5</f>
        <v>24</v>
      </c>
      <c r="S6">
        <f t="shared" ref="S6:S59" si="9">L6*U6^2</f>
        <v>10.688192321417578</v>
      </c>
      <c r="U6">
        <f t="shared" ref="U6:U59" si="10">Q6*SQRT(R6)</f>
        <v>0.37035305163643734</v>
      </c>
      <c r="V6" s="3">
        <f>U5*B5</f>
        <v>22.842999400773635</v>
      </c>
      <c r="W6">
        <f>W5+V6</f>
        <v>22.842999400773635</v>
      </c>
      <c r="X6">
        <f>IF(U6&lt;X$3,X5,W6)</f>
        <v>22.842999400773635</v>
      </c>
      <c r="Y6">
        <f t="shared" ref="Y6:Y59" si="11">IF(U6&lt;X$3,Y5,A6/60)</f>
        <v>1</v>
      </c>
      <c r="Z6" t="str">
        <f t="shared" si="1"/>
        <v/>
      </c>
    </row>
    <row r="7" spans="1:26" x14ac:dyDescent="0.25">
      <c r="A7">
        <f t="shared" ref="A7:A59" si="12">A6+B6</f>
        <v>120</v>
      </c>
      <c r="B7">
        <f t="shared" ref="B7:B59" si="13">B6</f>
        <v>60</v>
      </c>
      <c r="C7" s="6">
        <f t="shared" ref="C7:C59" si="14">A7/24/60/60</f>
        <v>1.3888888888888887E-3</v>
      </c>
      <c r="D7" s="5" t="str">
        <f t="shared" si="2"/>
        <v/>
      </c>
      <c r="E7" s="4">
        <f t="shared" si="3"/>
        <v>0.10641421601616061</v>
      </c>
      <c r="F7">
        <f t="shared" si="4"/>
        <v>0.10641004818263529</v>
      </c>
      <c r="G7" s="4">
        <v>0.10641838384968592</v>
      </c>
      <c r="H7" s="5">
        <f t="shared" ref="H7:J22" si="15">H6</f>
        <v>0.35</v>
      </c>
      <c r="I7" s="5">
        <f t="shared" si="15"/>
        <v>0.15</v>
      </c>
      <c r="J7" s="5">
        <f t="shared" si="15"/>
        <v>0.15</v>
      </c>
      <c r="L7">
        <f t="shared" si="5"/>
        <v>88.301215484764327</v>
      </c>
      <c r="M7">
        <f t="shared" si="0"/>
        <v>8.1632653061224509</v>
      </c>
      <c r="N7">
        <f t="shared" si="0"/>
        <v>44.444444444444443</v>
      </c>
      <c r="O7">
        <f t="shared" si="0"/>
        <v>44.444444444444443</v>
      </c>
      <c r="P7">
        <f t="shared" si="6"/>
        <v>185.35336967977568</v>
      </c>
      <c r="Q7">
        <f t="shared" si="7"/>
        <v>7.3451345733940063E-2</v>
      </c>
      <c r="R7" s="5">
        <f t="shared" si="8"/>
        <v>24</v>
      </c>
      <c r="S7">
        <f t="shared" si="9"/>
        <v>11.433453706806697</v>
      </c>
      <c r="U7">
        <f t="shared" si="10"/>
        <v>0.35983663593781423</v>
      </c>
      <c r="V7" s="3">
        <f t="shared" ref="V7:V59" si="16">U6*B6</f>
        <v>22.221183098186241</v>
      </c>
      <c r="W7">
        <f t="shared" ref="W7:W59" si="17">W6+V7</f>
        <v>45.06418249895988</v>
      </c>
      <c r="X7">
        <f t="shared" ref="X7:X59" si="18">IF(U7&lt;X$3,X6,W7)</f>
        <v>45.06418249895988</v>
      </c>
      <c r="Y7">
        <f t="shared" si="11"/>
        <v>2</v>
      </c>
      <c r="Z7" t="str">
        <f t="shared" si="1"/>
        <v/>
      </c>
    </row>
    <row r="8" spans="1:26" x14ac:dyDescent="0.25">
      <c r="A8">
        <f t="shared" si="12"/>
        <v>180</v>
      </c>
      <c r="B8">
        <f t="shared" si="13"/>
        <v>60</v>
      </c>
      <c r="C8" s="6">
        <f t="shared" si="14"/>
        <v>2.0833333333333333E-3</v>
      </c>
      <c r="D8" s="5" t="str">
        <f t="shared" si="2"/>
        <v/>
      </c>
      <c r="E8" s="4">
        <f t="shared" si="3"/>
        <v>0.10014155251020017</v>
      </c>
      <c r="F8">
        <f t="shared" si="4"/>
        <v>0.10013636391627301</v>
      </c>
      <c r="G8" s="4">
        <v>0.10014674110412733</v>
      </c>
      <c r="H8" s="5">
        <f t="shared" si="15"/>
        <v>0.35</v>
      </c>
      <c r="I8" s="5">
        <f t="shared" si="15"/>
        <v>0.15</v>
      </c>
      <c r="J8" s="5">
        <f t="shared" si="15"/>
        <v>0.15</v>
      </c>
      <c r="L8">
        <f t="shared" si="5"/>
        <v>99.707162518701182</v>
      </c>
      <c r="M8">
        <f t="shared" si="0"/>
        <v>8.1632653061224509</v>
      </c>
      <c r="N8">
        <f t="shared" si="0"/>
        <v>44.444444444444443</v>
      </c>
      <c r="O8">
        <f t="shared" si="0"/>
        <v>44.444444444444443</v>
      </c>
      <c r="P8">
        <f t="shared" si="6"/>
        <v>196.75931671371254</v>
      </c>
      <c r="Q8">
        <f t="shared" si="7"/>
        <v>7.1290612685756066E-2</v>
      </c>
      <c r="R8" s="5">
        <f t="shared" si="8"/>
        <v>24</v>
      </c>
      <c r="S8">
        <f t="shared" si="9"/>
        <v>12.161924225070543</v>
      </c>
      <c r="U8">
        <f t="shared" si="10"/>
        <v>0.34925124906097554</v>
      </c>
      <c r="V8" s="3">
        <f t="shared" si="16"/>
        <v>21.590198156268855</v>
      </c>
      <c r="W8">
        <f t="shared" si="17"/>
        <v>66.654380655228735</v>
      </c>
      <c r="X8">
        <f t="shared" si="18"/>
        <v>66.654380655228735</v>
      </c>
      <c r="Y8">
        <f t="shared" si="11"/>
        <v>3</v>
      </c>
      <c r="Z8" t="str">
        <f t="shared" si="1"/>
        <v/>
      </c>
    </row>
    <row r="9" spans="1:26" x14ac:dyDescent="0.25">
      <c r="A9">
        <f t="shared" si="12"/>
        <v>240</v>
      </c>
      <c r="B9">
        <f t="shared" si="13"/>
        <v>60</v>
      </c>
      <c r="C9" s="6">
        <f t="shared" si="14"/>
        <v>2.7777777777777775E-3</v>
      </c>
      <c r="D9" s="5" t="str">
        <f t="shared" si="2"/>
        <v/>
      </c>
      <c r="E9" s="4">
        <f t="shared" si="3"/>
        <v>9.4406836206282652E-2</v>
      </c>
      <c r="F9">
        <f t="shared" si="4"/>
        <v>9.4401161836844549E-2</v>
      </c>
      <c r="G9" s="4">
        <v>9.441251057572074E-2</v>
      </c>
      <c r="H9" s="5">
        <f t="shared" si="15"/>
        <v>0.35</v>
      </c>
      <c r="I9" s="5">
        <f t="shared" si="15"/>
        <v>0.15</v>
      </c>
      <c r="J9" s="5">
        <f t="shared" si="15"/>
        <v>0.15</v>
      </c>
      <c r="L9">
        <f t="shared" si="5"/>
        <v>112.1865796141981</v>
      </c>
      <c r="M9">
        <f t="shared" si="0"/>
        <v>8.1632653061224509</v>
      </c>
      <c r="N9">
        <f t="shared" si="0"/>
        <v>44.444444444444443</v>
      </c>
      <c r="O9">
        <f t="shared" si="0"/>
        <v>44.444444444444443</v>
      </c>
      <c r="P9">
        <f t="shared" si="6"/>
        <v>209.23873380920944</v>
      </c>
      <c r="Q9">
        <f t="shared" si="7"/>
        <v>6.9131974068034077E-2</v>
      </c>
      <c r="R9" s="5">
        <f t="shared" si="8"/>
        <v>24</v>
      </c>
      <c r="S9">
        <f t="shared" si="9"/>
        <v>12.867970770631032</v>
      </c>
      <c r="U9">
        <f t="shared" si="10"/>
        <v>0.33867612275600423</v>
      </c>
      <c r="V9" s="3">
        <f t="shared" si="16"/>
        <v>20.955074943658534</v>
      </c>
      <c r="W9">
        <f t="shared" si="17"/>
        <v>87.609455598887266</v>
      </c>
      <c r="X9">
        <f t="shared" si="18"/>
        <v>87.609455598887266</v>
      </c>
      <c r="Y9">
        <f t="shared" si="11"/>
        <v>4</v>
      </c>
      <c r="Z9" t="str">
        <f t="shared" si="1"/>
        <v/>
      </c>
    </row>
    <row r="10" spans="1:26" x14ac:dyDescent="0.25">
      <c r="A10">
        <f t="shared" si="12"/>
        <v>300</v>
      </c>
      <c r="B10">
        <f t="shared" si="13"/>
        <v>60</v>
      </c>
      <c r="C10" s="6">
        <f t="shared" si="14"/>
        <v>3.4722222222222225E-3</v>
      </c>
      <c r="D10" s="5" t="str">
        <f t="shared" si="2"/>
        <v/>
      </c>
      <c r="E10" s="4">
        <f t="shared" si="3"/>
        <v>8.9159251544701446E-2</v>
      </c>
      <c r="F10">
        <f t="shared" si="4"/>
        <v>8.9153511374810854E-2</v>
      </c>
      <c r="G10" s="4">
        <v>8.9164991714592037E-2</v>
      </c>
      <c r="H10" s="5">
        <f t="shared" si="15"/>
        <v>0.35</v>
      </c>
      <c r="I10" s="5">
        <f t="shared" si="15"/>
        <v>0.15</v>
      </c>
      <c r="J10" s="5">
        <f t="shared" si="15"/>
        <v>0.15</v>
      </c>
      <c r="L10">
        <f t="shared" si="5"/>
        <v>125.77990225443432</v>
      </c>
      <c r="M10">
        <f t="shared" si="0"/>
        <v>8.1632653061224509</v>
      </c>
      <c r="N10">
        <f t="shared" si="0"/>
        <v>44.444444444444443</v>
      </c>
      <c r="O10">
        <f t="shared" si="0"/>
        <v>44.444444444444443</v>
      </c>
      <c r="P10">
        <f t="shared" si="6"/>
        <v>222.83205644944567</v>
      </c>
      <c r="Q10">
        <f t="shared" si="7"/>
        <v>6.6990183260969963E-2</v>
      </c>
      <c r="R10" s="5">
        <f t="shared" si="8"/>
        <v>24</v>
      </c>
      <c r="S10">
        <f t="shared" si="9"/>
        <v>13.547052889094912</v>
      </c>
      <c r="U10">
        <f t="shared" si="10"/>
        <v>0.32818353352982255</v>
      </c>
      <c r="V10" s="3">
        <f t="shared" si="16"/>
        <v>20.320567365360255</v>
      </c>
      <c r="W10">
        <f t="shared" si="17"/>
        <v>107.93002296424751</v>
      </c>
      <c r="X10">
        <f t="shared" si="18"/>
        <v>107.93002296424751</v>
      </c>
      <c r="Y10">
        <f t="shared" si="11"/>
        <v>5</v>
      </c>
      <c r="Z10" t="str">
        <f t="shared" si="1"/>
        <v/>
      </c>
    </row>
    <row r="11" spans="1:26" x14ac:dyDescent="0.25">
      <c r="A11">
        <f t="shared" si="12"/>
        <v>360</v>
      </c>
      <c r="B11">
        <f t="shared" si="13"/>
        <v>60</v>
      </c>
      <c r="C11" s="6">
        <f t="shared" si="14"/>
        <v>4.1666666666666666E-3</v>
      </c>
      <c r="D11" s="5" t="str">
        <f t="shared" si="2"/>
        <v/>
      </c>
      <c r="E11" s="4">
        <f t="shared" si="3"/>
        <v>8.4352383131923586E-2</v>
      </c>
      <c r="F11">
        <f t="shared" si="4"/>
        <v>8.4346895914554493E-2</v>
      </c>
      <c r="G11" s="4">
        <v>8.435787034929268E-2</v>
      </c>
      <c r="H11" s="5">
        <f t="shared" si="15"/>
        <v>0.35</v>
      </c>
      <c r="I11" s="5">
        <f t="shared" si="15"/>
        <v>0.15</v>
      </c>
      <c r="J11" s="5">
        <f t="shared" si="15"/>
        <v>0.15</v>
      </c>
      <c r="L11">
        <f t="shared" si="5"/>
        <v>140.52344412671562</v>
      </c>
      <c r="M11">
        <f t="shared" si="0"/>
        <v>8.1632653061224509</v>
      </c>
      <c r="N11">
        <f t="shared" si="0"/>
        <v>44.444444444444443</v>
      </c>
      <c r="O11">
        <f t="shared" si="0"/>
        <v>44.444444444444443</v>
      </c>
      <c r="P11">
        <f t="shared" si="6"/>
        <v>237.57559832172697</v>
      </c>
      <c r="Q11">
        <f t="shared" si="7"/>
        <v>6.4878243618420511E-2</v>
      </c>
      <c r="R11" s="5">
        <f t="shared" si="8"/>
        <v>24</v>
      </c>
      <c r="S11">
        <f t="shared" si="9"/>
        <v>14.195745198014906</v>
      </c>
      <c r="U11">
        <f t="shared" si="10"/>
        <v>0.3178371845462184</v>
      </c>
      <c r="V11" s="3">
        <f t="shared" si="16"/>
        <v>19.691012011789354</v>
      </c>
      <c r="W11">
        <f t="shared" si="17"/>
        <v>127.62103497603687</v>
      </c>
      <c r="X11">
        <f t="shared" si="18"/>
        <v>127.62103497603687</v>
      </c>
      <c r="Y11">
        <f t="shared" si="11"/>
        <v>6</v>
      </c>
      <c r="Z11" t="str">
        <f t="shared" si="1"/>
        <v/>
      </c>
    </row>
    <row r="12" spans="1:26" x14ac:dyDescent="0.25">
      <c r="A12">
        <f t="shared" si="12"/>
        <v>420</v>
      </c>
      <c r="B12">
        <f t="shared" si="13"/>
        <v>60</v>
      </c>
      <c r="C12" s="6">
        <f t="shared" si="14"/>
        <v>4.8611111111111112E-3</v>
      </c>
      <c r="D12" s="5" t="str">
        <f t="shared" si="2"/>
        <v/>
      </c>
      <c r="E12" s="4">
        <f t="shared" si="3"/>
        <v>7.9943976386701976E-2</v>
      </c>
      <c r="F12">
        <f t="shared" si="4"/>
        <v>7.9938973859742732E-2</v>
      </c>
      <c r="G12" s="4">
        <v>7.994897891366122E-2</v>
      </c>
      <c r="H12" s="5">
        <f t="shared" si="15"/>
        <v>0.35</v>
      </c>
      <c r="I12" s="5">
        <f t="shared" si="15"/>
        <v>0.15</v>
      </c>
      <c r="J12" s="5">
        <f t="shared" si="15"/>
        <v>0.15</v>
      </c>
      <c r="L12">
        <f t="shared" si="5"/>
        <v>156.44949194126065</v>
      </c>
      <c r="M12">
        <f t="shared" si="0"/>
        <v>8.1632653061224509</v>
      </c>
      <c r="N12">
        <f t="shared" si="0"/>
        <v>44.444444444444443</v>
      </c>
      <c r="O12">
        <f t="shared" si="0"/>
        <v>44.444444444444443</v>
      </c>
      <c r="P12">
        <f t="shared" si="6"/>
        <v>253.501646136272</v>
      </c>
      <c r="Q12">
        <f t="shared" si="7"/>
        <v>6.2807225378890177E-2</v>
      </c>
      <c r="R12" s="5">
        <f t="shared" si="8"/>
        <v>24</v>
      </c>
      <c r="S12">
        <f t="shared" si="9"/>
        <v>14.811690037593825</v>
      </c>
      <c r="U12">
        <f t="shared" si="10"/>
        <v>0.30769130867652555</v>
      </c>
      <c r="V12" s="3">
        <f t="shared" si="16"/>
        <v>19.070231072773105</v>
      </c>
      <c r="W12">
        <f t="shared" si="17"/>
        <v>146.69126604880998</v>
      </c>
      <c r="X12">
        <f t="shared" si="18"/>
        <v>146.69126604880998</v>
      </c>
      <c r="Y12">
        <f t="shared" si="11"/>
        <v>7</v>
      </c>
      <c r="Z12" t="str">
        <f t="shared" si="1"/>
        <v/>
      </c>
    </row>
    <row r="13" spans="1:26" x14ac:dyDescent="0.25">
      <c r="A13">
        <f t="shared" si="12"/>
        <v>480</v>
      </c>
      <c r="B13">
        <f t="shared" si="13"/>
        <v>60</v>
      </c>
      <c r="C13" s="6">
        <f t="shared" si="14"/>
        <v>5.5555555555555549E-3</v>
      </c>
      <c r="D13" s="5" t="str">
        <f t="shared" si="2"/>
        <v/>
      </c>
      <c r="E13" s="4">
        <f t="shared" si="3"/>
        <v>7.5895685596496149E-2</v>
      </c>
      <c r="F13">
        <f t="shared" si="4"/>
        <v>7.5891326444565227E-2</v>
      </c>
      <c r="G13" s="4">
        <v>7.590004474842707E-2</v>
      </c>
      <c r="H13" s="5">
        <f t="shared" si="15"/>
        <v>0.35</v>
      </c>
      <c r="I13" s="5">
        <f t="shared" si="15"/>
        <v>0.15</v>
      </c>
      <c r="J13" s="5">
        <f t="shared" si="15"/>
        <v>0.15</v>
      </c>
      <c r="L13">
        <f t="shared" si="5"/>
        <v>173.58649579822185</v>
      </c>
      <c r="M13">
        <f t="shared" si="0"/>
        <v>8.1632653061224509</v>
      </c>
      <c r="N13">
        <f t="shared" si="0"/>
        <v>44.444444444444443</v>
      </c>
      <c r="O13">
        <f t="shared" si="0"/>
        <v>44.444444444444443</v>
      </c>
      <c r="P13">
        <f t="shared" si="6"/>
        <v>270.63864999323323</v>
      </c>
      <c r="Q13">
        <f t="shared" si="7"/>
        <v>6.0786213453643018E-2</v>
      </c>
      <c r="R13" s="5">
        <f t="shared" si="8"/>
        <v>24</v>
      </c>
      <c r="S13">
        <f t="shared" si="9"/>
        <v>15.39349941060336</v>
      </c>
      <c r="U13">
        <f t="shared" si="10"/>
        <v>0.29779041271465478</v>
      </c>
      <c r="V13" s="3">
        <f t="shared" si="16"/>
        <v>18.461478520591534</v>
      </c>
      <c r="W13">
        <f t="shared" si="17"/>
        <v>165.15274456940151</v>
      </c>
      <c r="X13">
        <f t="shared" si="18"/>
        <v>165.15274456940151</v>
      </c>
      <c r="Y13">
        <f t="shared" si="11"/>
        <v>8</v>
      </c>
      <c r="Z13" t="str">
        <f t="shared" si="1"/>
        <v/>
      </c>
    </row>
    <row r="14" spans="1:26" x14ac:dyDescent="0.25">
      <c r="A14">
        <f t="shared" si="12"/>
        <v>540</v>
      </c>
      <c r="B14">
        <f t="shared" si="13"/>
        <v>60</v>
      </c>
      <c r="C14" s="6">
        <f t="shared" si="14"/>
        <v>6.2500000000000003E-3</v>
      </c>
      <c r="D14" s="5" t="str">
        <f t="shared" si="2"/>
        <v/>
      </c>
      <c r="E14" s="4">
        <f t="shared" si="3"/>
        <v>7.2172811932288999E-2</v>
      </c>
      <c r="F14">
        <f t="shared" si="4"/>
        <v>7.2169194967103528E-2</v>
      </c>
      <c r="G14" s="4">
        <v>7.2176428897474471E-2</v>
      </c>
      <c r="H14" s="5">
        <f t="shared" si="15"/>
        <v>0.35</v>
      </c>
      <c r="I14" s="5">
        <f t="shared" si="15"/>
        <v>0.15</v>
      </c>
      <c r="J14" s="5">
        <f t="shared" si="15"/>
        <v>0.15</v>
      </c>
      <c r="L14">
        <f t="shared" si="5"/>
        <v>191.95932716417545</v>
      </c>
      <c r="M14">
        <f t="shared" si="0"/>
        <v>8.1632653061224509</v>
      </c>
      <c r="N14">
        <f t="shared" si="0"/>
        <v>44.444444444444443</v>
      </c>
      <c r="O14">
        <f t="shared" si="0"/>
        <v>44.444444444444443</v>
      </c>
      <c r="P14">
        <f t="shared" si="6"/>
        <v>289.0114813591868</v>
      </c>
      <c r="Q14">
        <f t="shared" si="7"/>
        <v>5.8822360979330295E-2</v>
      </c>
      <c r="R14" s="5">
        <f t="shared" si="8"/>
        <v>24</v>
      </c>
      <c r="S14">
        <f t="shared" si="9"/>
        <v>15.940625715884787</v>
      </c>
      <c r="U14">
        <f t="shared" si="10"/>
        <v>0.288169539730318</v>
      </c>
      <c r="V14" s="3">
        <f t="shared" si="16"/>
        <v>17.867424762879288</v>
      </c>
      <c r="W14">
        <f t="shared" si="17"/>
        <v>183.0201693322808</v>
      </c>
      <c r="X14">
        <f t="shared" si="18"/>
        <v>183.0201693322808</v>
      </c>
      <c r="Y14">
        <f t="shared" si="11"/>
        <v>9</v>
      </c>
      <c r="Z14" t="str">
        <f t="shared" si="1"/>
        <v/>
      </c>
    </row>
    <row r="15" spans="1:26" x14ac:dyDescent="0.25">
      <c r="A15">
        <f t="shared" si="12"/>
        <v>600</v>
      </c>
      <c r="B15">
        <f t="shared" si="13"/>
        <v>60</v>
      </c>
      <c r="C15" s="6">
        <f t="shared" si="14"/>
        <v>6.9444444444444449E-3</v>
      </c>
      <c r="D15" s="5" t="str">
        <f t="shared" si="2"/>
        <v/>
      </c>
      <c r="E15" s="4">
        <f t="shared" si="3"/>
        <v>6.8744035612796781E-2</v>
      </c>
      <c r="F15">
        <f t="shared" si="4"/>
        <v>6.8741211790625589E-2</v>
      </c>
      <c r="G15" s="4">
        <v>6.8746859434967972E-2</v>
      </c>
      <c r="H15" s="5">
        <f t="shared" si="15"/>
        <v>0.35</v>
      </c>
      <c r="I15" s="5">
        <f t="shared" si="15"/>
        <v>0.15</v>
      </c>
      <c r="J15" s="5">
        <f t="shared" si="15"/>
        <v>0.15</v>
      </c>
      <c r="L15">
        <f t="shared" si="5"/>
        <v>211.58957871655534</v>
      </c>
      <c r="M15">
        <f t="shared" si="0"/>
        <v>8.1632653061224509</v>
      </c>
      <c r="N15">
        <f t="shared" si="0"/>
        <v>44.444444444444443</v>
      </c>
      <c r="O15">
        <f t="shared" si="0"/>
        <v>44.444444444444443</v>
      </c>
      <c r="P15">
        <f t="shared" si="6"/>
        <v>308.64173291156669</v>
      </c>
      <c r="Q15">
        <f t="shared" si="7"/>
        <v>5.6921020234967118E-2</v>
      </c>
      <c r="R15" s="5">
        <f t="shared" si="8"/>
        <v>24</v>
      </c>
      <c r="S15">
        <f t="shared" si="9"/>
        <v>16.453218562806409</v>
      </c>
      <c r="U15">
        <f t="shared" si="10"/>
        <v>0.27885491042861132</v>
      </c>
      <c r="V15" s="3">
        <f t="shared" si="16"/>
        <v>17.29017238381908</v>
      </c>
      <c r="W15">
        <f t="shared" si="17"/>
        <v>200.31034171609988</v>
      </c>
      <c r="X15">
        <f t="shared" si="18"/>
        <v>200.31034171609988</v>
      </c>
      <c r="Y15">
        <f t="shared" si="11"/>
        <v>10</v>
      </c>
      <c r="Z15" t="str">
        <f t="shared" si="1"/>
        <v/>
      </c>
    </row>
    <row r="16" spans="1:26" x14ac:dyDescent="0.25">
      <c r="A16">
        <f t="shared" si="12"/>
        <v>660</v>
      </c>
      <c r="B16">
        <f t="shared" si="13"/>
        <v>60</v>
      </c>
      <c r="C16" s="6">
        <f t="shared" si="14"/>
        <v>7.6388888888888886E-3</v>
      </c>
      <c r="D16" s="5" t="str">
        <f t="shared" si="2"/>
        <v/>
      </c>
      <c r="E16" s="4">
        <f t="shared" si="3"/>
        <v>6.5581147123675576E-2</v>
      </c>
      <c r="F16">
        <f t="shared" si="4"/>
        <v>6.5579130172385133E-2</v>
      </c>
      <c r="G16" s="4">
        <v>6.5583164074966005E-2</v>
      </c>
      <c r="H16" s="5">
        <f t="shared" si="15"/>
        <v>0.35</v>
      </c>
      <c r="I16" s="5">
        <f t="shared" si="15"/>
        <v>0.15</v>
      </c>
      <c r="J16" s="5">
        <f t="shared" si="15"/>
        <v>0.15</v>
      </c>
      <c r="L16">
        <f t="shared" si="5"/>
        <v>232.4958841615136</v>
      </c>
      <c r="M16">
        <f t="shared" si="0"/>
        <v>8.1632653061224509</v>
      </c>
      <c r="N16">
        <f t="shared" si="0"/>
        <v>44.444444444444443</v>
      </c>
      <c r="O16">
        <f t="shared" si="0"/>
        <v>44.444444444444443</v>
      </c>
      <c r="P16">
        <f t="shared" si="6"/>
        <v>329.54803835652496</v>
      </c>
      <c r="Q16">
        <f t="shared" si="7"/>
        <v>5.5085923490976241E-2</v>
      </c>
      <c r="R16" s="5">
        <f t="shared" si="8"/>
        <v>24</v>
      </c>
      <c r="S16">
        <f t="shared" si="9"/>
        <v>16.931981290811549</v>
      </c>
      <c r="U16">
        <f t="shared" si="10"/>
        <v>0.26986480912577043</v>
      </c>
      <c r="V16" s="3">
        <f t="shared" si="16"/>
        <v>16.731294625716679</v>
      </c>
      <c r="W16">
        <f t="shared" si="17"/>
        <v>217.04163634181657</v>
      </c>
      <c r="X16">
        <f t="shared" si="18"/>
        <v>217.04163634181657</v>
      </c>
      <c r="Y16">
        <f t="shared" si="11"/>
        <v>11</v>
      </c>
      <c r="Z16" t="str">
        <f t="shared" si="1"/>
        <v/>
      </c>
    </row>
    <row r="17" spans="1:26" x14ac:dyDescent="0.25">
      <c r="A17">
        <f t="shared" si="12"/>
        <v>720</v>
      </c>
      <c r="B17">
        <f t="shared" si="13"/>
        <v>60</v>
      </c>
      <c r="C17" s="6">
        <f t="shared" si="14"/>
        <v>8.3333333333333332E-3</v>
      </c>
      <c r="D17" s="5" t="str">
        <f t="shared" si="2"/>
        <v/>
      </c>
      <c r="E17" s="4">
        <f t="shared" si="3"/>
        <v>6.2658782370762944E-2</v>
      </c>
      <c r="F17">
        <f t="shared" si="4"/>
        <v>6.2657557933635755E-2</v>
      </c>
      <c r="G17" s="4">
        <v>6.2660006807890134E-2</v>
      </c>
      <c r="H17" s="5">
        <f t="shared" si="15"/>
        <v>0.35</v>
      </c>
      <c r="I17" s="5">
        <f t="shared" si="15"/>
        <v>0.15</v>
      </c>
      <c r="J17" s="5">
        <f t="shared" si="15"/>
        <v>0.15</v>
      </c>
      <c r="L17">
        <f t="shared" si="5"/>
        <v>254.69424069564278</v>
      </c>
      <c r="M17">
        <f t="shared" si="0"/>
        <v>8.1632653061224509</v>
      </c>
      <c r="N17">
        <f t="shared" si="0"/>
        <v>44.444444444444443</v>
      </c>
      <c r="O17">
        <f t="shared" si="0"/>
        <v>44.444444444444443</v>
      </c>
      <c r="P17">
        <f t="shared" si="6"/>
        <v>351.74639489065413</v>
      </c>
      <c r="Q17">
        <f t="shared" si="7"/>
        <v>5.3319390035175503E-2</v>
      </c>
      <c r="R17" s="5">
        <f t="shared" si="8"/>
        <v>24</v>
      </c>
      <c r="S17">
        <f t="shared" si="9"/>
        <v>17.378036748878813</v>
      </c>
      <c r="U17">
        <f t="shared" si="10"/>
        <v>0.26121059796523594</v>
      </c>
      <c r="V17" s="3">
        <f t="shared" si="16"/>
        <v>16.191888547546228</v>
      </c>
      <c r="W17">
        <f t="shared" si="17"/>
        <v>233.2335248893628</v>
      </c>
      <c r="X17">
        <f t="shared" si="18"/>
        <v>233.2335248893628</v>
      </c>
      <c r="Y17">
        <f t="shared" si="11"/>
        <v>12</v>
      </c>
      <c r="Z17" t="str">
        <f t="shared" si="1"/>
        <v/>
      </c>
    </row>
    <row r="18" spans="1:26" x14ac:dyDescent="0.25">
      <c r="A18">
        <f t="shared" si="12"/>
        <v>780</v>
      </c>
      <c r="B18">
        <f t="shared" si="13"/>
        <v>60</v>
      </c>
      <c r="C18" s="6">
        <f t="shared" si="14"/>
        <v>9.0277777777777769E-3</v>
      </c>
      <c r="D18" s="5" t="str">
        <f t="shared" si="2"/>
        <v/>
      </c>
      <c r="E18" s="4">
        <f t="shared" si="3"/>
        <v>5.995416610961965E-2</v>
      </c>
      <c r="F18">
        <f t="shared" si="4"/>
        <v>5.9953699419016682E-2</v>
      </c>
      <c r="G18" s="4">
        <v>5.9954632800222618E-2</v>
      </c>
      <c r="H18" s="5">
        <f t="shared" si="15"/>
        <v>0.35</v>
      </c>
      <c r="I18" s="5">
        <f t="shared" si="15"/>
        <v>0.15</v>
      </c>
      <c r="J18" s="5">
        <f t="shared" si="15"/>
        <v>0.15</v>
      </c>
      <c r="L18">
        <f t="shared" si="5"/>
        <v>278.19832135436377</v>
      </c>
      <c r="M18">
        <f t="shared" si="0"/>
        <v>8.1632653061224509</v>
      </c>
      <c r="N18">
        <f t="shared" si="0"/>
        <v>44.444444444444443</v>
      </c>
      <c r="O18">
        <f t="shared" si="0"/>
        <v>44.444444444444443</v>
      </c>
      <c r="P18">
        <f t="shared" si="6"/>
        <v>375.25047554937515</v>
      </c>
      <c r="Q18">
        <f t="shared" si="7"/>
        <v>5.1622540581694729E-2</v>
      </c>
      <c r="R18" s="5">
        <f t="shared" si="8"/>
        <v>24</v>
      </c>
      <c r="S18">
        <f t="shared" si="9"/>
        <v>17.792808130968531</v>
      </c>
      <c r="U18">
        <f t="shared" si="10"/>
        <v>0.25289776730253916</v>
      </c>
      <c r="V18" s="3">
        <f t="shared" si="16"/>
        <v>15.672635877914157</v>
      </c>
      <c r="W18">
        <f t="shared" si="17"/>
        <v>248.90616076727696</v>
      </c>
      <c r="X18">
        <f t="shared" si="18"/>
        <v>248.90616076727696</v>
      </c>
      <c r="Y18">
        <f t="shared" si="11"/>
        <v>13</v>
      </c>
      <c r="Z18" t="str">
        <f t="shared" si="1"/>
        <v/>
      </c>
    </row>
    <row r="19" spans="1:26" x14ac:dyDescent="0.25">
      <c r="A19">
        <f t="shared" si="12"/>
        <v>840</v>
      </c>
      <c r="B19">
        <f t="shared" si="13"/>
        <v>60</v>
      </c>
      <c r="C19" s="6">
        <f t="shared" si="14"/>
        <v>9.7222222222222224E-3</v>
      </c>
      <c r="D19" s="5" t="str">
        <f t="shared" si="2"/>
        <v/>
      </c>
      <c r="E19" s="4">
        <f t="shared" si="3"/>
        <v>5.7446867168202256E-2</v>
      </c>
      <c r="F19">
        <f t="shared" si="4"/>
        <v>5.7447109337027229E-2</v>
      </c>
      <c r="G19" s="4">
        <v>5.7446624999377291E-2</v>
      </c>
      <c r="H19" s="5">
        <f t="shared" si="15"/>
        <v>0.35</v>
      </c>
      <c r="I19" s="5">
        <f t="shared" si="15"/>
        <v>0.15</v>
      </c>
      <c r="J19" s="5">
        <f t="shared" si="15"/>
        <v>0.15</v>
      </c>
      <c r="L19">
        <f t="shared" si="5"/>
        <v>303.01976861057221</v>
      </c>
      <c r="M19">
        <f t="shared" si="0"/>
        <v>8.1632653061224509</v>
      </c>
      <c r="N19">
        <f t="shared" si="0"/>
        <v>44.444444444444443</v>
      </c>
      <c r="O19">
        <f t="shared" si="0"/>
        <v>44.444444444444443</v>
      </c>
      <c r="P19">
        <f t="shared" si="6"/>
        <v>400.0719228055836</v>
      </c>
      <c r="Q19">
        <f t="shared" si="7"/>
        <v>4.9995505430758244E-2</v>
      </c>
      <c r="R19" s="5">
        <f t="shared" si="8"/>
        <v>24</v>
      </c>
      <c r="S19">
        <f t="shared" si="9"/>
        <v>18.17791759955076</v>
      </c>
      <c r="U19">
        <f t="shared" si="10"/>
        <v>0.24492695547580598</v>
      </c>
      <c r="V19" s="3">
        <f t="shared" si="16"/>
        <v>15.173866038152349</v>
      </c>
      <c r="W19">
        <f t="shared" si="17"/>
        <v>264.08002680542933</v>
      </c>
      <c r="X19">
        <f t="shared" si="18"/>
        <v>264.08002680542933</v>
      </c>
      <c r="Y19">
        <f t="shared" si="11"/>
        <v>14</v>
      </c>
      <c r="Z19" t="str">
        <f t="shared" si="1"/>
        <v/>
      </c>
    </row>
    <row r="20" spans="1:26" x14ac:dyDescent="0.25">
      <c r="A20">
        <f t="shared" si="12"/>
        <v>900</v>
      </c>
      <c r="B20">
        <f t="shared" si="13"/>
        <v>60</v>
      </c>
      <c r="C20" s="6">
        <f t="shared" si="14"/>
        <v>1.0416666666666666E-2</v>
      </c>
      <c r="D20" s="5" t="str">
        <f t="shared" si="2"/>
        <v/>
      </c>
      <c r="E20" s="4">
        <f t="shared" si="3"/>
        <v>5.5118568046586033E-2</v>
      </c>
      <c r="F20">
        <f>(F$2/F$1)/(EXP((F$4*W20)/(F$2/F$3)))</f>
        <v>5.511946111197117E-2</v>
      </c>
      <c r="G20" s="4">
        <v>5.5117674981200897E-2</v>
      </c>
      <c r="H20" s="5">
        <f t="shared" si="15"/>
        <v>0.35</v>
      </c>
      <c r="I20" s="5">
        <f t="shared" si="15"/>
        <v>0.15</v>
      </c>
      <c r="J20" s="5">
        <f t="shared" si="15"/>
        <v>0.15</v>
      </c>
      <c r="L20">
        <f t="shared" si="5"/>
        <v>329.16846402066267</v>
      </c>
      <c r="M20">
        <f t="shared" si="0"/>
        <v>8.1632653061224509</v>
      </c>
      <c r="N20">
        <f t="shared" si="0"/>
        <v>44.444444444444443</v>
      </c>
      <c r="O20">
        <f t="shared" si="0"/>
        <v>44.444444444444443</v>
      </c>
      <c r="P20">
        <f t="shared" si="6"/>
        <v>426.22061821567405</v>
      </c>
      <c r="Q20">
        <f t="shared" si="7"/>
        <v>4.8437617422028956E-2</v>
      </c>
      <c r="R20" s="5">
        <f t="shared" si="8"/>
        <v>24</v>
      </c>
      <c r="S20">
        <f t="shared" si="9"/>
        <v>18.53510318099713</v>
      </c>
      <c r="U20">
        <f t="shared" si="10"/>
        <v>0.23729489408023136</v>
      </c>
      <c r="V20" s="3">
        <f t="shared" si="16"/>
        <v>14.695617328548359</v>
      </c>
      <c r="W20">
        <f t="shared" si="17"/>
        <v>278.77564413397766</v>
      </c>
      <c r="X20">
        <f t="shared" si="18"/>
        <v>278.77564413397766</v>
      </c>
      <c r="Y20">
        <f t="shared" si="11"/>
        <v>15</v>
      </c>
      <c r="Z20" t="str">
        <f t="shared" si="1"/>
        <v/>
      </c>
    </row>
    <row r="21" spans="1:26" x14ac:dyDescent="0.25">
      <c r="A21">
        <f t="shared" si="12"/>
        <v>960</v>
      </c>
      <c r="B21">
        <f t="shared" si="13"/>
        <v>60</v>
      </c>
      <c r="C21" s="6">
        <f t="shared" si="14"/>
        <v>1.111111111111111E-2</v>
      </c>
      <c r="D21" s="5" t="str">
        <f t="shared" si="2"/>
        <v/>
      </c>
      <c r="E21" s="4">
        <f t="shared" si="3"/>
        <v>5.2952850566707219E-2</v>
      </c>
      <c r="F21">
        <f t="shared" si="4"/>
        <v>5.2954331443480988E-2</v>
      </c>
      <c r="G21" s="4">
        <v>5.2951369689933442E-2</v>
      </c>
      <c r="H21" s="5">
        <f t="shared" si="15"/>
        <v>0.35</v>
      </c>
      <c r="I21" s="5">
        <f t="shared" si="15"/>
        <v>0.15</v>
      </c>
      <c r="J21" s="5">
        <f t="shared" si="15"/>
        <v>0.15</v>
      </c>
      <c r="L21">
        <f t="shared" si="5"/>
        <v>356.65277139351872</v>
      </c>
      <c r="M21">
        <f t="shared" si="5"/>
        <v>8.1632653061224509</v>
      </c>
      <c r="N21">
        <f t="shared" si="5"/>
        <v>44.444444444444443</v>
      </c>
      <c r="O21">
        <f t="shared" si="5"/>
        <v>44.444444444444443</v>
      </c>
      <c r="P21">
        <f t="shared" si="6"/>
        <v>453.7049255885301</v>
      </c>
      <c r="Q21">
        <f t="shared" si="7"/>
        <v>4.6947584568133825E-2</v>
      </c>
      <c r="R21" s="5">
        <f t="shared" si="8"/>
        <v>24</v>
      </c>
      <c r="S21">
        <f t="shared" si="9"/>
        <v>18.866152934842287</v>
      </c>
      <c r="U21">
        <f t="shared" si="10"/>
        <v>0.22999525369617924</v>
      </c>
      <c r="V21" s="3">
        <f t="shared" si="16"/>
        <v>14.237693644813881</v>
      </c>
      <c r="W21">
        <f t="shared" si="17"/>
        <v>293.01333777879154</v>
      </c>
      <c r="X21">
        <f t="shared" si="18"/>
        <v>293.01333777879154</v>
      </c>
      <c r="Y21">
        <f t="shared" si="11"/>
        <v>16</v>
      </c>
      <c r="Z21" t="str">
        <f t="shared" si="1"/>
        <v/>
      </c>
    </row>
    <row r="22" spans="1:26" x14ac:dyDescent="0.25">
      <c r="A22">
        <f t="shared" si="12"/>
        <v>1020</v>
      </c>
      <c r="B22">
        <f t="shared" si="13"/>
        <v>60</v>
      </c>
      <c r="C22" s="6">
        <f t="shared" si="14"/>
        <v>1.1805555555555557E-2</v>
      </c>
      <c r="D22" s="5" t="str">
        <f t="shared" si="2"/>
        <v/>
      </c>
      <c r="E22" s="4">
        <f t="shared" si="3"/>
        <v>5.0934998435851211E-2</v>
      </c>
      <c r="F22">
        <f t="shared" si="4"/>
        <v>5.0937001943050696E-2</v>
      </c>
      <c r="G22" s="4">
        <v>5.0932994928651727E-2</v>
      </c>
      <c r="H22" s="5">
        <f t="shared" si="15"/>
        <v>0.35</v>
      </c>
      <c r="I22" s="5">
        <f t="shared" si="15"/>
        <v>0.15</v>
      </c>
      <c r="J22" s="5">
        <f t="shared" si="15"/>
        <v>0.15</v>
      </c>
      <c r="L22">
        <f t="shared" si="5"/>
        <v>385.4797529223012</v>
      </c>
      <c r="M22">
        <f t="shared" si="5"/>
        <v>8.1632653061224509</v>
      </c>
      <c r="N22">
        <f t="shared" si="5"/>
        <v>44.444444444444443</v>
      </c>
      <c r="O22">
        <f t="shared" si="5"/>
        <v>44.444444444444443</v>
      </c>
      <c r="P22">
        <f t="shared" si="6"/>
        <v>482.53190711731258</v>
      </c>
      <c r="Q22">
        <f t="shared" si="7"/>
        <v>4.5523640174987258E-2</v>
      </c>
      <c r="R22" s="5">
        <f t="shared" si="8"/>
        <v>24</v>
      </c>
      <c r="S22">
        <f t="shared" si="9"/>
        <v>19.172854548426802</v>
      </c>
      <c r="U22">
        <f t="shared" si="10"/>
        <v>0.22301937932556695</v>
      </c>
      <c r="V22" s="3">
        <f t="shared" si="16"/>
        <v>13.799715221770754</v>
      </c>
      <c r="W22">
        <f t="shared" si="17"/>
        <v>306.81305300056226</v>
      </c>
      <c r="X22">
        <f t="shared" si="18"/>
        <v>306.81305300056226</v>
      </c>
      <c r="Y22">
        <f t="shared" si="11"/>
        <v>17</v>
      </c>
      <c r="Z22" t="str">
        <f t="shared" si="1"/>
        <v/>
      </c>
    </row>
    <row r="23" spans="1:26" x14ac:dyDescent="0.25">
      <c r="A23">
        <f t="shared" si="12"/>
        <v>1080</v>
      </c>
      <c r="B23">
        <f t="shared" si="13"/>
        <v>60</v>
      </c>
      <c r="C23" s="6">
        <f t="shared" si="14"/>
        <v>1.2500000000000001E-2</v>
      </c>
      <c r="D23" s="5" t="str">
        <f t="shared" si="2"/>
        <v/>
      </c>
      <c r="E23" s="4">
        <f t="shared" si="3"/>
        <v>4.9051816919271685E-2</v>
      </c>
      <c r="F23">
        <f t="shared" si="4"/>
        <v>4.9054278036774188E-2</v>
      </c>
      <c r="G23" s="4">
        <v>4.9049355801769189E-2</v>
      </c>
      <c r="H23" s="5">
        <f t="shared" ref="H23:J38" si="19">H22</f>
        <v>0.35</v>
      </c>
      <c r="I23" s="5">
        <f t="shared" si="19"/>
        <v>0.15</v>
      </c>
      <c r="J23" s="5">
        <f t="shared" si="19"/>
        <v>0.15</v>
      </c>
      <c r="L23">
        <f t="shared" si="5"/>
        <v>415.65535906785556</v>
      </c>
      <c r="M23">
        <f t="shared" si="5"/>
        <v>8.1632653061224509</v>
      </c>
      <c r="N23">
        <f t="shared" si="5"/>
        <v>44.444444444444443</v>
      </c>
      <c r="O23">
        <f t="shared" si="5"/>
        <v>44.444444444444443</v>
      </c>
      <c r="P23">
        <f t="shared" si="6"/>
        <v>512.70751326286688</v>
      </c>
      <c r="Q23">
        <f t="shared" si="7"/>
        <v>4.4163670313036862E-2</v>
      </c>
      <c r="R23" s="5">
        <f t="shared" si="8"/>
        <v>24</v>
      </c>
      <c r="S23">
        <f t="shared" si="9"/>
        <v>19.456958128315822</v>
      </c>
      <c r="U23">
        <f t="shared" si="10"/>
        <v>0.21635691487088346</v>
      </c>
      <c r="V23" s="3">
        <f t="shared" si="16"/>
        <v>13.381162759534018</v>
      </c>
      <c r="W23">
        <f t="shared" si="17"/>
        <v>320.19421576009626</v>
      </c>
      <c r="X23">
        <f t="shared" si="18"/>
        <v>320.19421576009626</v>
      </c>
      <c r="Y23">
        <f t="shared" si="11"/>
        <v>18</v>
      </c>
      <c r="Z23" t="str">
        <f t="shared" si="1"/>
        <v/>
      </c>
    </row>
    <row r="24" spans="1:26" x14ac:dyDescent="0.25">
      <c r="A24">
        <f t="shared" si="12"/>
        <v>1140</v>
      </c>
      <c r="B24">
        <f t="shared" si="13"/>
        <v>60</v>
      </c>
      <c r="C24" s="6">
        <f t="shared" si="14"/>
        <v>1.3194444444444444E-2</v>
      </c>
      <c r="D24" s="5" t="str">
        <f t="shared" si="2"/>
        <v/>
      </c>
      <c r="E24" s="4">
        <f t="shared" si="3"/>
        <v>4.7291469299909891E-2</v>
      </c>
      <c r="F24">
        <f t="shared" si="4"/>
        <v>4.7294324798824776E-2</v>
      </c>
      <c r="G24" s="4">
        <v>4.7288613800995E-2</v>
      </c>
      <c r="H24" s="5">
        <f t="shared" si="19"/>
        <v>0.35</v>
      </c>
      <c r="I24" s="5">
        <f t="shared" si="19"/>
        <v>0.15</v>
      </c>
      <c r="J24" s="5">
        <f t="shared" si="19"/>
        <v>0.15</v>
      </c>
      <c r="L24">
        <f t="shared" si="5"/>
        <v>447.18459383685575</v>
      </c>
      <c r="M24">
        <f t="shared" si="5"/>
        <v>8.1632653061224509</v>
      </c>
      <c r="N24">
        <f t="shared" si="5"/>
        <v>44.444444444444443</v>
      </c>
      <c r="O24">
        <f t="shared" si="5"/>
        <v>44.444444444444443</v>
      </c>
      <c r="P24">
        <f t="shared" si="6"/>
        <v>544.23674803186702</v>
      </c>
      <c r="Q24">
        <f t="shared" si="7"/>
        <v>4.2865319836897765E-2</v>
      </c>
      <c r="R24" s="5">
        <f t="shared" si="8"/>
        <v>24</v>
      </c>
      <c r="S24">
        <f t="shared" si="9"/>
        <v>19.720149899646454</v>
      </c>
      <c r="U24">
        <f t="shared" si="10"/>
        <v>0.20999632252320272</v>
      </c>
      <c r="V24" s="3">
        <f t="shared" si="16"/>
        <v>12.981414892253008</v>
      </c>
      <c r="W24">
        <f t="shared" si="17"/>
        <v>333.17563065234924</v>
      </c>
      <c r="X24">
        <f t="shared" si="18"/>
        <v>333.17563065234924</v>
      </c>
      <c r="Y24">
        <f t="shared" si="11"/>
        <v>19</v>
      </c>
      <c r="Z24" t="str">
        <f t="shared" si="1"/>
        <v/>
      </c>
    </row>
    <row r="25" spans="1:26" x14ac:dyDescent="0.25">
      <c r="A25">
        <f t="shared" si="12"/>
        <v>1200</v>
      </c>
      <c r="B25">
        <f t="shared" si="13"/>
        <v>60</v>
      </c>
      <c r="C25" s="6">
        <f t="shared" si="14"/>
        <v>1.388888888888889E-2</v>
      </c>
      <c r="D25" s="5" t="str">
        <f t="shared" si="2"/>
        <v/>
      </c>
      <c r="E25" s="4">
        <f t="shared" si="3"/>
        <v>4.5643329428191756E-2</v>
      </c>
      <c r="F25">
        <f t="shared" si="4"/>
        <v>4.5646519001532534E-2</v>
      </c>
      <c r="G25" s="4">
        <v>4.5640139854850978E-2</v>
      </c>
      <c r="H25" s="5">
        <f t="shared" si="19"/>
        <v>0.35</v>
      </c>
      <c r="I25" s="5">
        <f t="shared" si="19"/>
        <v>0.15</v>
      </c>
      <c r="J25" s="5">
        <f t="shared" si="19"/>
        <v>0.15</v>
      </c>
      <c r="L25">
        <f t="shared" si="5"/>
        <v>480.07165757635022</v>
      </c>
      <c r="M25">
        <f t="shared" si="5"/>
        <v>8.1632653061224509</v>
      </c>
      <c r="N25">
        <f t="shared" si="5"/>
        <v>44.444444444444443</v>
      </c>
      <c r="O25">
        <f t="shared" si="5"/>
        <v>44.444444444444443</v>
      </c>
      <c r="P25">
        <f t="shared" si="6"/>
        <v>577.12381177136149</v>
      </c>
      <c r="Q25">
        <f t="shared" si="7"/>
        <v>4.162607892178076E-2</v>
      </c>
      <c r="R25" s="5">
        <f t="shared" si="8"/>
        <v>24</v>
      </c>
      <c r="S25">
        <f t="shared" si="9"/>
        <v>19.964034660896903</v>
      </c>
      <c r="U25">
        <f t="shared" si="10"/>
        <v>0.20392530670237002</v>
      </c>
      <c r="V25" s="3">
        <f t="shared" si="16"/>
        <v>12.599779351392163</v>
      </c>
      <c r="W25">
        <f t="shared" si="17"/>
        <v>345.7754100037414</v>
      </c>
      <c r="X25">
        <f t="shared" si="18"/>
        <v>345.7754100037414</v>
      </c>
      <c r="Y25">
        <f t="shared" si="11"/>
        <v>20</v>
      </c>
    </row>
    <row r="26" spans="1:26" x14ac:dyDescent="0.25">
      <c r="A26">
        <f t="shared" si="12"/>
        <v>1260</v>
      </c>
      <c r="B26">
        <f t="shared" si="13"/>
        <v>60</v>
      </c>
      <c r="C26" s="6">
        <f t="shared" si="14"/>
        <v>1.4583333333333334E-2</v>
      </c>
      <c r="D26" s="5" t="str">
        <f t="shared" si="2"/>
        <v/>
      </c>
      <c r="E26" s="4">
        <f t="shared" si="3"/>
        <v>4.4097849413801682E-2</v>
      </c>
      <c r="F26">
        <f t="shared" si="4"/>
        <v>4.4101316415668057E-2</v>
      </c>
      <c r="G26" s="4">
        <v>4.40943824119353E-2</v>
      </c>
      <c r="H26" s="5">
        <f t="shared" si="19"/>
        <v>0.35</v>
      </c>
      <c r="I26" s="5">
        <f t="shared" si="19"/>
        <v>0.15</v>
      </c>
      <c r="J26" s="5">
        <f t="shared" si="19"/>
        <v>0.15</v>
      </c>
      <c r="L26">
        <f t="shared" si="5"/>
        <v>514.32006961407149</v>
      </c>
      <c r="M26">
        <f t="shared" si="5"/>
        <v>8.1632653061224509</v>
      </c>
      <c r="N26">
        <f t="shared" si="5"/>
        <v>44.444444444444443</v>
      </c>
      <c r="O26">
        <f t="shared" si="5"/>
        <v>44.444444444444443</v>
      </c>
      <c r="P26">
        <f t="shared" si="6"/>
        <v>611.37222380908281</v>
      </c>
      <c r="Q26">
        <f t="shared" si="7"/>
        <v>4.0443352447276613E-2</v>
      </c>
      <c r="R26" s="5">
        <f t="shared" si="8"/>
        <v>24</v>
      </c>
      <c r="S26">
        <f t="shared" si="9"/>
        <v>20.190125082608198</v>
      </c>
      <c r="U26">
        <f t="shared" si="10"/>
        <v>0.198131153966738</v>
      </c>
      <c r="V26" s="3">
        <f t="shared" si="16"/>
        <v>12.235518402142201</v>
      </c>
      <c r="W26">
        <f t="shared" si="17"/>
        <v>358.01092840588359</v>
      </c>
      <c r="X26">
        <f t="shared" si="18"/>
        <v>345.7754100037414</v>
      </c>
      <c r="Y26">
        <f t="shared" si="11"/>
        <v>20</v>
      </c>
    </row>
    <row r="27" spans="1:26" x14ac:dyDescent="0.25">
      <c r="A27">
        <f t="shared" si="12"/>
        <v>1320</v>
      </c>
      <c r="B27">
        <f t="shared" si="13"/>
        <v>60</v>
      </c>
      <c r="C27" s="6">
        <f t="shared" si="14"/>
        <v>1.5277777777777777E-2</v>
      </c>
      <c r="D27" s="5" t="str">
        <f t="shared" si="2"/>
        <v/>
      </c>
      <c r="E27" s="4">
        <f t="shared" si="3"/>
        <v>4.2646441361723082E-2</v>
      </c>
      <c r="F27">
        <f t="shared" si="4"/>
        <v>4.2650133245407493E-2</v>
      </c>
      <c r="G27" s="4">
        <v>4.2642749478038672E-2</v>
      </c>
      <c r="H27" s="5">
        <f t="shared" si="19"/>
        <v>0.35</v>
      </c>
      <c r="I27" s="5">
        <f t="shared" si="19"/>
        <v>0.15</v>
      </c>
      <c r="J27" s="5">
        <f t="shared" si="19"/>
        <v>0.15</v>
      </c>
      <c r="L27">
        <f t="shared" si="5"/>
        <v>549.93277309655105</v>
      </c>
      <c r="M27">
        <f t="shared" si="5"/>
        <v>8.1632653061224509</v>
      </c>
      <c r="N27">
        <f t="shared" si="5"/>
        <v>44.444444444444443</v>
      </c>
      <c r="O27">
        <f t="shared" si="5"/>
        <v>44.444444444444443</v>
      </c>
      <c r="P27">
        <f t="shared" si="6"/>
        <v>646.98492729156237</v>
      </c>
      <c r="Q27">
        <f t="shared" si="7"/>
        <v>3.931451464263945E-2</v>
      </c>
      <c r="R27" s="5">
        <f t="shared" si="8"/>
        <v>24</v>
      </c>
      <c r="S27">
        <f t="shared" si="9"/>
        <v>20.399836221175828</v>
      </c>
      <c r="U27">
        <f t="shared" si="10"/>
        <v>0.19260100071928876</v>
      </c>
      <c r="V27" s="3">
        <f t="shared" si="16"/>
        <v>11.88786923800428</v>
      </c>
      <c r="W27">
        <f t="shared" si="17"/>
        <v>369.89879764388786</v>
      </c>
      <c r="X27">
        <f t="shared" si="18"/>
        <v>345.7754100037414</v>
      </c>
      <c r="Y27">
        <f t="shared" si="11"/>
        <v>20</v>
      </c>
    </row>
    <row r="28" spans="1:26" x14ac:dyDescent="0.25">
      <c r="A28">
        <f t="shared" si="12"/>
        <v>1380</v>
      </c>
      <c r="B28">
        <f t="shared" si="13"/>
        <v>60</v>
      </c>
      <c r="C28" s="6">
        <f t="shared" si="14"/>
        <v>1.5972222222222224E-2</v>
      </c>
      <c r="D28" s="5" t="str">
        <f t="shared" si="2"/>
        <v/>
      </c>
      <c r="E28" s="4">
        <f t="shared" si="3"/>
        <v>4.1281371984199004E-2</v>
      </c>
      <c r="F28">
        <f t="shared" si="4"/>
        <v>4.1285240513258367E-2</v>
      </c>
      <c r="G28" s="4">
        <v>4.1277503455139641E-2</v>
      </c>
      <c r="H28" s="5">
        <f t="shared" si="19"/>
        <v>0.35</v>
      </c>
      <c r="I28" s="5">
        <f t="shared" si="19"/>
        <v>0.15</v>
      </c>
      <c r="J28" s="5">
        <f t="shared" si="19"/>
        <v>0.15</v>
      </c>
      <c r="L28">
        <f t="shared" si="5"/>
        <v>586.91222428121114</v>
      </c>
      <c r="M28">
        <f t="shared" si="5"/>
        <v>8.1632653061224509</v>
      </c>
      <c r="N28">
        <f t="shared" si="5"/>
        <v>44.444444444444443</v>
      </c>
      <c r="O28">
        <f t="shared" si="5"/>
        <v>44.444444444444443</v>
      </c>
      <c r="P28">
        <f t="shared" si="6"/>
        <v>683.96437847622246</v>
      </c>
      <c r="Q28">
        <f t="shared" si="7"/>
        <v>3.8236951314833616E-2</v>
      </c>
      <c r="R28" s="5">
        <f t="shared" si="8"/>
        <v>24</v>
      </c>
      <c r="S28">
        <f t="shared" si="9"/>
        <v>20.594483902992831</v>
      </c>
      <c r="U28">
        <f t="shared" si="10"/>
        <v>0.18732204008196937</v>
      </c>
      <c r="V28" s="3">
        <f t="shared" si="16"/>
        <v>11.556060043157325</v>
      </c>
      <c r="W28">
        <f t="shared" si="17"/>
        <v>381.45485768704521</v>
      </c>
      <c r="X28">
        <f t="shared" si="18"/>
        <v>345.7754100037414</v>
      </c>
      <c r="Y28">
        <f t="shared" si="11"/>
        <v>20</v>
      </c>
    </row>
    <row r="29" spans="1:26" x14ac:dyDescent="0.25">
      <c r="A29">
        <f t="shared" si="12"/>
        <v>1440</v>
      </c>
      <c r="B29">
        <f t="shared" si="13"/>
        <v>60</v>
      </c>
      <c r="C29" s="6">
        <f t="shared" si="14"/>
        <v>1.6666666666666666E-2</v>
      </c>
      <c r="D29" s="5" t="str">
        <f t="shared" si="2"/>
        <v/>
      </c>
      <c r="E29" s="4">
        <f t="shared" si="3"/>
        <v>3.9995668908237039E-2</v>
      </c>
      <c r="F29">
        <f t="shared" si="4"/>
        <v>3.9999670200119637E-2</v>
      </c>
      <c r="G29" s="4">
        <v>3.9991667616354434E-2</v>
      </c>
      <c r="H29" s="5">
        <f t="shared" si="19"/>
        <v>0.35</v>
      </c>
      <c r="I29" s="5">
        <f t="shared" si="19"/>
        <v>0.15</v>
      </c>
      <c r="J29" s="5">
        <f t="shared" si="19"/>
        <v>0.15</v>
      </c>
      <c r="L29">
        <f t="shared" si="5"/>
        <v>625.26046837318847</v>
      </c>
      <c r="M29">
        <f t="shared" si="5"/>
        <v>8.1632653061224509</v>
      </c>
      <c r="N29">
        <f t="shared" si="5"/>
        <v>44.444444444444443</v>
      </c>
      <c r="O29">
        <f t="shared" si="5"/>
        <v>44.444444444444443</v>
      </c>
      <c r="P29">
        <f t="shared" si="6"/>
        <v>722.3126225681998</v>
      </c>
      <c r="Q29">
        <f t="shared" si="7"/>
        <v>3.7208091786601644E-2</v>
      </c>
      <c r="R29" s="5">
        <f t="shared" si="8"/>
        <v>24</v>
      </c>
      <c r="S29">
        <f t="shared" si="9"/>
        <v>20.775285897125038</v>
      </c>
      <c r="U29">
        <f t="shared" si="10"/>
        <v>0.18228167835963147</v>
      </c>
      <c r="V29" s="3">
        <f t="shared" si="16"/>
        <v>11.239322404918163</v>
      </c>
      <c r="W29">
        <f t="shared" si="17"/>
        <v>392.69418009196335</v>
      </c>
      <c r="X29">
        <f t="shared" si="18"/>
        <v>345.7754100037414</v>
      </c>
      <c r="Y29">
        <f t="shared" si="11"/>
        <v>20</v>
      </c>
    </row>
    <row r="30" spans="1:26" x14ac:dyDescent="0.25">
      <c r="A30">
        <f t="shared" si="12"/>
        <v>1500</v>
      </c>
      <c r="B30">
        <f t="shared" si="13"/>
        <v>60</v>
      </c>
      <c r="C30" s="6">
        <f t="shared" si="14"/>
        <v>1.7361111111111112E-2</v>
      </c>
      <c r="D30" s="5" t="str">
        <f t="shared" si="2"/>
        <v/>
      </c>
      <c r="E30" s="4">
        <f t="shared" si="3"/>
        <v>3.8783037527617761E-2</v>
      </c>
      <c r="F30">
        <f t="shared" si="4"/>
        <v>3.8787131977059137E-2</v>
      </c>
      <c r="G30" s="4">
        <v>3.8778943078176392E-2</v>
      </c>
      <c r="H30" s="5">
        <f t="shared" si="19"/>
        <v>0.35</v>
      </c>
      <c r="I30" s="5">
        <f t="shared" si="19"/>
        <v>0.15</v>
      </c>
      <c r="J30" s="5">
        <f t="shared" si="19"/>
        <v>0.15</v>
      </c>
      <c r="L30">
        <f t="shared" si="5"/>
        <v>664.9792037973441</v>
      </c>
      <c r="M30">
        <f t="shared" si="5"/>
        <v>8.1632653061224509</v>
      </c>
      <c r="N30">
        <f t="shared" si="5"/>
        <v>44.444444444444443</v>
      </c>
      <c r="O30">
        <f t="shared" si="5"/>
        <v>44.444444444444443</v>
      </c>
      <c r="P30">
        <f t="shared" si="6"/>
        <v>762.03135799235542</v>
      </c>
      <c r="Q30">
        <f t="shared" si="7"/>
        <v>3.6225432429279787E-2</v>
      </c>
      <c r="R30" s="5">
        <f t="shared" si="8"/>
        <v>24</v>
      </c>
      <c r="S30">
        <f t="shared" si="9"/>
        <v>20.9433650252702</v>
      </c>
      <c r="U30">
        <f t="shared" si="10"/>
        <v>0.17746765032681186</v>
      </c>
      <c r="V30" s="3">
        <f t="shared" si="16"/>
        <v>10.936900701577889</v>
      </c>
      <c r="W30">
        <f t="shared" si="17"/>
        <v>403.63108079354123</v>
      </c>
      <c r="X30">
        <f t="shared" si="18"/>
        <v>345.7754100037414</v>
      </c>
      <c r="Y30">
        <f t="shared" si="11"/>
        <v>20</v>
      </c>
    </row>
    <row r="31" spans="1:26" x14ac:dyDescent="0.25">
      <c r="A31">
        <f t="shared" si="12"/>
        <v>1560</v>
      </c>
      <c r="B31">
        <f t="shared" si="13"/>
        <v>60</v>
      </c>
      <c r="C31" s="6">
        <f t="shared" si="14"/>
        <v>1.8055555555555554E-2</v>
      </c>
      <c r="D31" s="5" t="str">
        <f t="shared" si="2"/>
        <v/>
      </c>
      <c r="E31" s="4">
        <f t="shared" si="3"/>
        <v>3.7637787305173316E-2</v>
      </c>
      <c r="F31">
        <f t="shared" si="4"/>
        <v>3.764193942422274E-2</v>
      </c>
      <c r="G31" s="4">
        <v>3.7633635186123893E-2</v>
      </c>
      <c r="H31" s="5">
        <f t="shared" si="19"/>
        <v>0.35</v>
      </c>
      <c r="I31" s="5">
        <f t="shared" si="19"/>
        <v>0.15</v>
      </c>
      <c r="J31" s="5">
        <f t="shared" si="19"/>
        <v>0.15</v>
      </c>
      <c r="L31">
        <f t="shared" si="5"/>
        <v>706.06983658413992</v>
      </c>
      <c r="M31">
        <f t="shared" si="5"/>
        <v>8.1632653061224509</v>
      </c>
      <c r="N31">
        <f t="shared" si="5"/>
        <v>44.444444444444443</v>
      </c>
      <c r="O31">
        <f t="shared" si="5"/>
        <v>44.444444444444443</v>
      </c>
      <c r="P31">
        <f t="shared" si="6"/>
        <v>803.12199077915125</v>
      </c>
      <c r="Q31">
        <f t="shared" si="7"/>
        <v>3.5286553418773452E-2</v>
      </c>
      <c r="R31" s="5">
        <f t="shared" si="8"/>
        <v>24</v>
      </c>
      <c r="S31">
        <f t="shared" si="9"/>
        <v>21.099753552482674</v>
      </c>
      <c r="U31">
        <f t="shared" si="10"/>
        <v>0.17286810131491251</v>
      </c>
      <c r="V31" s="3">
        <f t="shared" si="16"/>
        <v>10.648059019608711</v>
      </c>
      <c r="W31">
        <f t="shared" si="17"/>
        <v>414.27913981314992</v>
      </c>
      <c r="X31">
        <f t="shared" si="18"/>
        <v>345.7754100037414</v>
      </c>
      <c r="Y31">
        <f t="shared" si="11"/>
        <v>20</v>
      </c>
    </row>
    <row r="32" spans="1:26" x14ac:dyDescent="0.25">
      <c r="A32">
        <f t="shared" si="12"/>
        <v>1620</v>
      </c>
      <c r="B32">
        <f t="shared" si="13"/>
        <v>60</v>
      </c>
      <c r="C32" s="6">
        <f t="shared" si="14"/>
        <v>1.8749999999999999E-2</v>
      </c>
      <c r="D32" s="5" t="str">
        <f t="shared" si="2"/>
        <v/>
      </c>
      <c r="E32" s="4">
        <f t="shared" si="3"/>
        <v>3.6554766504643302E-2</v>
      </c>
      <c r="F32">
        <f t="shared" si="4"/>
        <v>3.6558944707685635E-2</v>
      </c>
      <c r="G32" s="4">
        <v>3.6550588301600968E-2</v>
      </c>
      <c r="H32" s="5">
        <f t="shared" si="19"/>
        <v>0.35</v>
      </c>
      <c r="I32" s="5">
        <f t="shared" si="19"/>
        <v>0.15</v>
      </c>
      <c r="J32" s="5">
        <f t="shared" si="19"/>
        <v>0.15</v>
      </c>
      <c r="L32">
        <f t="shared" si="5"/>
        <v>748.53352633978591</v>
      </c>
      <c r="M32">
        <f t="shared" si="5"/>
        <v>8.1632653061224509</v>
      </c>
      <c r="N32">
        <f t="shared" si="5"/>
        <v>44.444444444444443</v>
      </c>
      <c r="O32">
        <f t="shared" si="5"/>
        <v>44.444444444444443</v>
      </c>
      <c r="P32">
        <f t="shared" si="6"/>
        <v>845.58568053479723</v>
      </c>
      <c r="Q32">
        <f t="shared" si="7"/>
        <v>3.4389130094488636E-2</v>
      </c>
      <c r="R32" s="5">
        <f t="shared" si="8"/>
        <v>24</v>
      </c>
      <c r="S32">
        <f t="shared" si="9"/>
        <v>21.245398361988435</v>
      </c>
      <c r="U32">
        <f t="shared" si="10"/>
        <v>0.16847164285937241</v>
      </c>
      <c r="V32" s="3">
        <f t="shared" si="16"/>
        <v>10.37208607889475</v>
      </c>
      <c r="W32">
        <f t="shared" si="17"/>
        <v>424.65122589204469</v>
      </c>
      <c r="X32">
        <f t="shared" si="18"/>
        <v>345.7754100037414</v>
      </c>
      <c r="Y32">
        <f t="shared" si="11"/>
        <v>20</v>
      </c>
    </row>
    <row r="33" spans="1:26" x14ac:dyDescent="0.25">
      <c r="A33">
        <f t="shared" si="12"/>
        <v>1680</v>
      </c>
      <c r="B33">
        <f t="shared" si="13"/>
        <v>60</v>
      </c>
      <c r="C33" s="6">
        <f t="shared" si="14"/>
        <v>1.9444444444444445E-2</v>
      </c>
      <c r="D33" s="5" t="str">
        <f t="shared" si="2"/>
        <v/>
      </c>
      <c r="E33" s="4">
        <f t="shared" si="3"/>
        <v>3.5529304413686832E-2</v>
      </c>
      <c r="F33">
        <f t="shared" si="4"/>
        <v>3.5533480768961477E-2</v>
      </c>
      <c r="G33" s="4">
        <v>3.5525128058412181E-2</v>
      </c>
      <c r="H33" s="5">
        <f t="shared" si="19"/>
        <v>0.35</v>
      </c>
      <c r="I33" s="5">
        <f t="shared" si="19"/>
        <v>0.15</v>
      </c>
      <c r="J33" s="5">
        <f t="shared" si="19"/>
        <v>0.15</v>
      </c>
      <c r="L33">
        <f t="shared" si="5"/>
        <v>792.3712250752825</v>
      </c>
      <c r="M33">
        <f t="shared" si="5"/>
        <v>8.1632653061224509</v>
      </c>
      <c r="N33">
        <f t="shared" si="5"/>
        <v>44.444444444444443</v>
      </c>
      <c r="O33">
        <f t="shared" si="5"/>
        <v>44.444444444444443</v>
      </c>
      <c r="P33">
        <f t="shared" si="6"/>
        <v>889.42337927029382</v>
      </c>
      <c r="Q33">
        <f t="shared" si="7"/>
        <v>3.3530940072204495E-2</v>
      </c>
      <c r="R33" s="5">
        <f t="shared" si="8"/>
        <v>24</v>
      </c>
      <c r="S33">
        <f t="shared" si="9"/>
        <v>21.381166545687996</v>
      </c>
      <c r="U33">
        <f t="shared" si="10"/>
        <v>0.16426738754548467</v>
      </c>
      <c r="V33" s="3">
        <f t="shared" si="16"/>
        <v>10.108298571562345</v>
      </c>
      <c r="W33">
        <f t="shared" si="17"/>
        <v>434.75952446360702</v>
      </c>
      <c r="X33">
        <f t="shared" si="18"/>
        <v>345.7754100037414</v>
      </c>
      <c r="Y33">
        <f t="shared" si="11"/>
        <v>20</v>
      </c>
    </row>
    <row r="34" spans="1:26" x14ac:dyDescent="0.25">
      <c r="A34">
        <f t="shared" si="12"/>
        <v>1740</v>
      </c>
      <c r="B34">
        <f t="shared" si="13"/>
        <v>60</v>
      </c>
      <c r="C34" s="6">
        <f t="shared" si="14"/>
        <v>2.0138888888888887E-2</v>
      </c>
      <c r="D34" s="5" t="str">
        <f t="shared" si="2"/>
        <v/>
      </c>
      <c r="E34" s="4">
        <f t="shared" si="3"/>
        <v>3.4557160204885688E-2</v>
      </c>
      <c r="F34">
        <f t="shared" si="4"/>
        <v>3.456131016853671E-2</v>
      </c>
      <c r="G34" s="4">
        <v>3.4553010241234666E-2</v>
      </c>
      <c r="H34" s="5">
        <f t="shared" si="19"/>
        <v>0.35</v>
      </c>
      <c r="I34" s="5">
        <f t="shared" si="19"/>
        <v>0.15</v>
      </c>
      <c r="J34" s="5">
        <f t="shared" si="19"/>
        <v>0.15</v>
      </c>
      <c r="L34">
        <f t="shared" si="5"/>
        <v>837.58370999040358</v>
      </c>
      <c r="M34">
        <f t="shared" si="5"/>
        <v>8.1632653061224509</v>
      </c>
      <c r="N34">
        <f t="shared" si="5"/>
        <v>44.444444444444443</v>
      </c>
      <c r="O34">
        <f t="shared" si="5"/>
        <v>44.444444444444443</v>
      </c>
      <c r="P34">
        <f t="shared" si="6"/>
        <v>934.6358641854149</v>
      </c>
      <c r="Q34">
        <f t="shared" si="7"/>
        <v>3.2709867058643663E-2</v>
      </c>
      <c r="R34" s="5">
        <f t="shared" si="8"/>
        <v>24</v>
      </c>
      <c r="S34">
        <f t="shared" si="9"/>
        <v>21.507851142957858</v>
      </c>
      <c r="U34">
        <f t="shared" si="10"/>
        <v>0.16024496769589802</v>
      </c>
      <c r="V34" s="3">
        <f t="shared" si="16"/>
        <v>9.85604325272908</v>
      </c>
      <c r="W34">
        <f t="shared" si="17"/>
        <v>444.6155677163361</v>
      </c>
      <c r="X34">
        <f t="shared" si="18"/>
        <v>345.7754100037414</v>
      </c>
      <c r="Y34">
        <f t="shared" si="11"/>
        <v>20</v>
      </c>
    </row>
    <row r="35" spans="1:26" x14ac:dyDescent="0.25">
      <c r="A35">
        <f t="shared" si="12"/>
        <v>1800</v>
      </c>
      <c r="B35">
        <v>180</v>
      </c>
      <c r="C35" s="6">
        <f t="shared" si="14"/>
        <v>2.0833333333333332E-2</v>
      </c>
      <c r="D35" s="5" t="str">
        <f t="shared" si="2"/>
        <v/>
      </c>
      <c r="E35" s="4">
        <f t="shared" si="3"/>
        <v>3.3634477665854493E-2</v>
      </c>
      <c r="F35">
        <f t="shared" si="4"/>
        <v>3.3638579810244158E-2</v>
      </c>
      <c r="G35" s="4">
        <v>3.363037552146482E-2</v>
      </c>
      <c r="H35" s="5">
        <f t="shared" si="19"/>
        <v>0.35</v>
      </c>
      <c r="I35" s="5">
        <f t="shared" si="19"/>
        <v>0.15</v>
      </c>
      <c r="J35" s="5">
        <f t="shared" si="19"/>
        <v>0.15</v>
      </c>
      <c r="L35">
        <f t="shared" si="5"/>
        <v>884.17161114932071</v>
      </c>
      <c r="M35">
        <f t="shared" si="5"/>
        <v>8.1632653061224509</v>
      </c>
      <c r="N35">
        <f t="shared" si="5"/>
        <v>44.444444444444443</v>
      </c>
      <c r="O35">
        <f t="shared" si="5"/>
        <v>44.444444444444443</v>
      </c>
      <c r="P35">
        <f t="shared" si="6"/>
        <v>981.22376534433204</v>
      </c>
      <c r="Q35">
        <f t="shared" si="7"/>
        <v>3.192390213956002E-2</v>
      </c>
      <c r="R35" s="5">
        <f t="shared" si="8"/>
        <v>24</v>
      </c>
      <c r="S35">
        <f t="shared" si="9"/>
        <v>21.626176838610405</v>
      </c>
      <c r="U35">
        <f t="shared" si="10"/>
        <v>0.15639454168093242</v>
      </c>
      <c r="V35" s="3">
        <f t="shared" si="16"/>
        <v>9.6146980617538809</v>
      </c>
      <c r="W35">
        <f t="shared" si="17"/>
        <v>454.23026577808997</v>
      </c>
      <c r="X35">
        <f t="shared" si="18"/>
        <v>345.7754100037414</v>
      </c>
      <c r="Y35">
        <f t="shared" si="11"/>
        <v>20</v>
      </c>
    </row>
    <row r="36" spans="1:26" x14ac:dyDescent="0.25">
      <c r="A36">
        <f t="shared" si="12"/>
        <v>1980</v>
      </c>
      <c r="B36">
        <f t="shared" si="13"/>
        <v>180</v>
      </c>
      <c r="C36" s="6">
        <f t="shared" si="14"/>
        <v>2.2916666666666665E-2</v>
      </c>
      <c r="D36" s="5" t="str">
        <f t="shared" si="2"/>
        <v/>
      </c>
      <c r="E36" s="4">
        <f t="shared" si="3"/>
        <v>3.1072245732768324E-2</v>
      </c>
      <c r="F36">
        <f t="shared" si="4"/>
        <v>3.1076149275470921E-2</v>
      </c>
      <c r="G36" s="4">
        <v>3.1068342190065726E-2</v>
      </c>
      <c r="H36" s="5">
        <f t="shared" si="19"/>
        <v>0.35</v>
      </c>
      <c r="I36" s="5">
        <f t="shared" si="19"/>
        <v>0.15</v>
      </c>
      <c r="J36" s="5">
        <f t="shared" si="19"/>
        <v>0.15</v>
      </c>
      <c r="L36">
        <f t="shared" si="5"/>
        <v>1036.0097443441996</v>
      </c>
      <c r="M36">
        <f t="shared" si="5"/>
        <v>8.1632653061224509</v>
      </c>
      <c r="N36">
        <f t="shared" si="5"/>
        <v>44.444444444444443</v>
      </c>
      <c r="O36">
        <f t="shared" si="5"/>
        <v>44.444444444444443</v>
      </c>
      <c r="P36">
        <f t="shared" si="6"/>
        <v>1133.0618985392107</v>
      </c>
      <c r="Q36">
        <f t="shared" si="7"/>
        <v>2.9707984052571287E-2</v>
      </c>
      <c r="R36" s="5">
        <f t="shared" si="8"/>
        <v>24</v>
      </c>
      <c r="S36">
        <f t="shared" si="9"/>
        <v>21.944285564907592</v>
      </c>
      <c r="U36">
        <f t="shared" si="10"/>
        <v>0.14553880443107919</v>
      </c>
      <c r="V36" s="3">
        <f t="shared" si="16"/>
        <v>28.151017502567836</v>
      </c>
      <c r="W36">
        <f t="shared" si="17"/>
        <v>482.38128328065778</v>
      </c>
      <c r="X36">
        <f t="shared" si="18"/>
        <v>345.7754100037414</v>
      </c>
      <c r="Y36">
        <f t="shared" si="11"/>
        <v>20</v>
      </c>
    </row>
    <row r="37" spans="1:26" x14ac:dyDescent="0.25">
      <c r="A37">
        <f t="shared" si="12"/>
        <v>2160</v>
      </c>
      <c r="B37">
        <f t="shared" si="13"/>
        <v>180</v>
      </c>
      <c r="C37" s="6">
        <f t="shared" si="14"/>
        <v>2.5000000000000001E-2</v>
      </c>
      <c r="D37" s="5" t="str">
        <f t="shared" si="2"/>
        <v/>
      </c>
      <c r="E37" s="4">
        <f t="shared" si="3"/>
        <v>2.886365819964655E-2</v>
      </c>
      <c r="F37">
        <f t="shared" si="4"/>
        <v>2.8867239917600023E-2</v>
      </c>
      <c r="G37" s="4">
        <v>2.886007648169308E-2</v>
      </c>
      <c r="H37" s="5">
        <f t="shared" si="19"/>
        <v>0.35</v>
      </c>
      <c r="I37" s="5">
        <f t="shared" si="19"/>
        <v>0.15</v>
      </c>
      <c r="J37" s="5">
        <f t="shared" si="19"/>
        <v>0.15</v>
      </c>
      <c r="L37">
        <f t="shared" si="5"/>
        <v>1200.6185377378479</v>
      </c>
      <c r="M37">
        <f t="shared" si="5"/>
        <v>8.1632653061224509</v>
      </c>
      <c r="N37">
        <f t="shared" si="5"/>
        <v>44.444444444444443</v>
      </c>
      <c r="O37">
        <f t="shared" si="5"/>
        <v>44.444444444444443</v>
      </c>
      <c r="P37">
        <f t="shared" si="6"/>
        <v>1297.670691932859</v>
      </c>
      <c r="Q37">
        <f t="shared" si="7"/>
        <v>2.7759890706643416E-2</v>
      </c>
      <c r="R37" s="5">
        <f t="shared" si="8"/>
        <v>24</v>
      </c>
      <c r="S37">
        <f t="shared" si="9"/>
        <v>22.205051778420845</v>
      </c>
      <c r="U37">
        <f t="shared" si="10"/>
        <v>0.13599513509341021</v>
      </c>
      <c r="V37" s="3">
        <f t="shared" si="16"/>
        <v>26.196984797594254</v>
      </c>
      <c r="W37">
        <f t="shared" si="17"/>
        <v>508.57826807825205</v>
      </c>
      <c r="X37">
        <f t="shared" si="18"/>
        <v>345.7754100037414</v>
      </c>
      <c r="Y37">
        <f t="shared" si="11"/>
        <v>20</v>
      </c>
    </row>
    <row r="38" spans="1:26" x14ac:dyDescent="0.25">
      <c r="A38">
        <f t="shared" si="12"/>
        <v>2340</v>
      </c>
      <c r="B38">
        <f t="shared" si="13"/>
        <v>180</v>
      </c>
      <c r="C38" s="6">
        <f t="shared" si="14"/>
        <v>2.7083333333333334E-2</v>
      </c>
      <c r="D38" s="5" t="str">
        <f t="shared" si="2"/>
        <v/>
      </c>
      <c r="E38" s="4">
        <f t="shared" si="3"/>
        <v>2.6942121596124125E-2</v>
      </c>
      <c r="F38">
        <f t="shared" si="4"/>
        <v>2.694530815325822E-2</v>
      </c>
      <c r="G38" s="4">
        <v>2.6938935038990031E-2</v>
      </c>
      <c r="H38" s="5">
        <f t="shared" si="19"/>
        <v>0.35</v>
      </c>
      <c r="I38" s="5">
        <f t="shared" si="19"/>
        <v>0.15</v>
      </c>
      <c r="J38" s="5">
        <f t="shared" si="19"/>
        <v>0.15</v>
      </c>
      <c r="L38">
        <f t="shared" si="5"/>
        <v>1377.9680689162435</v>
      </c>
      <c r="M38">
        <f t="shared" si="5"/>
        <v>8.1632653061224509</v>
      </c>
      <c r="N38">
        <f t="shared" si="5"/>
        <v>44.444444444444443</v>
      </c>
      <c r="O38">
        <f t="shared" si="5"/>
        <v>44.444444444444443</v>
      </c>
      <c r="P38">
        <f t="shared" si="6"/>
        <v>1475.0202231112546</v>
      </c>
      <c r="Q38">
        <f t="shared" si="7"/>
        <v>2.6037603701401516E-2</v>
      </c>
      <c r="R38" s="5">
        <f t="shared" si="8"/>
        <v>24</v>
      </c>
      <c r="S38">
        <f t="shared" si="9"/>
        <v>22.420867955445928</v>
      </c>
      <c r="U38">
        <f t="shared" si="10"/>
        <v>0.12755768638647264</v>
      </c>
      <c r="V38" s="3">
        <f t="shared" si="16"/>
        <v>24.479124316813838</v>
      </c>
      <c r="W38">
        <f t="shared" si="17"/>
        <v>533.0573923950659</v>
      </c>
      <c r="X38">
        <f t="shared" si="18"/>
        <v>345.7754100037414</v>
      </c>
      <c r="Y38">
        <f t="shared" si="11"/>
        <v>20</v>
      </c>
    </row>
    <row r="39" spans="1:26" x14ac:dyDescent="0.25">
      <c r="A39">
        <f t="shared" si="12"/>
        <v>2520</v>
      </c>
      <c r="B39">
        <f t="shared" si="13"/>
        <v>180</v>
      </c>
      <c r="C39" s="6">
        <f t="shared" si="14"/>
        <v>2.9166666666666667E-2</v>
      </c>
      <c r="D39" s="5" t="str">
        <f t="shared" si="2"/>
        <v/>
      </c>
      <c r="E39" s="4">
        <f t="shared" si="3"/>
        <v>2.5256323270540476E-2</v>
      </c>
      <c r="F39">
        <f t="shared" si="4"/>
        <v>2.5259077387631879E-2</v>
      </c>
      <c r="G39" s="4">
        <v>2.5253569153449076E-2</v>
      </c>
      <c r="H39" s="5">
        <f t="shared" ref="H39:J54" si="20">H38</f>
        <v>0.35</v>
      </c>
      <c r="I39" s="5">
        <f t="shared" si="20"/>
        <v>0.15</v>
      </c>
      <c r="J39" s="5">
        <f t="shared" si="20"/>
        <v>0.15</v>
      </c>
      <c r="L39">
        <f t="shared" si="5"/>
        <v>1568.0303573480219</v>
      </c>
      <c r="M39">
        <f t="shared" si="5"/>
        <v>8.1632653061224509</v>
      </c>
      <c r="N39">
        <f t="shared" si="5"/>
        <v>44.444444444444443</v>
      </c>
      <c r="O39">
        <f t="shared" si="5"/>
        <v>44.444444444444443</v>
      </c>
      <c r="P39">
        <f t="shared" si="6"/>
        <v>1665.082511543033</v>
      </c>
      <c r="Q39">
        <f t="shared" si="7"/>
        <v>2.4506546848188857E-2</v>
      </c>
      <c r="R39" s="5">
        <f t="shared" si="8"/>
        <v>24</v>
      </c>
      <c r="S39">
        <f t="shared" si="9"/>
        <v>22.601119353225474</v>
      </c>
      <c r="U39">
        <f t="shared" si="10"/>
        <v>0.12005707027134804</v>
      </c>
      <c r="V39" s="3">
        <f t="shared" si="16"/>
        <v>22.960383549565073</v>
      </c>
      <c r="W39">
        <f t="shared" si="17"/>
        <v>556.01777594463101</v>
      </c>
      <c r="X39">
        <f t="shared" si="18"/>
        <v>345.7754100037414</v>
      </c>
      <c r="Y39">
        <f t="shared" si="11"/>
        <v>20</v>
      </c>
    </row>
    <row r="40" spans="1:26" x14ac:dyDescent="0.25">
      <c r="A40">
        <f t="shared" si="12"/>
        <v>2700</v>
      </c>
      <c r="B40">
        <f t="shared" si="13"/>
        <v>180</v>
      </c>
      <c r="C40" s="6">
        <f t="shared" si="14"/>
        <v>3.125E-2</v>
      </c>
      <c r="D40" s="5" t="str">
        <f t="shared" si="2"/>
        <v/>
      </c>
      <c r="E40" s="4">
        <f t="shared" si="3"/>
        <v>2.3766209503517648E-2</v>
      </c>
      <c r="F40">
        <f t="shared" si="4"/>
        <v>2.3768519060408728E-2</v>
      </c>
      <c r="G40" s="4">
        <v>2.376389994662657E-2</v>
      </c>
      <c r="H40" s="5">
        <f t="shared" si="20"/>
        <v>0.35</v>
      </c>
      <c r="I40" s="5">
        <f t="shared" si="20"/>
        <v>0.15</v>
      </c>
      <c r="J40" s="5">
        <f t="shared" si="20"/>
        <v>0.15</v>
      </c>
      <c r="L40">
        <f t="shared" si="5"/>
        <v>1770.779842603476</v>
      </c>
      <c r="M40">
        <f t="shared" si="5"/>
        <v>8.1632653061224509</v>
      </c>
      <c r="N40">
        <f t="shared" si="5"/>
        <v>44.444444444444443</v>
      </c>
      <c r="O40">
        <f t="shared" si="5"/>
        <v>44.444444444444443</v>
      </c>
      <c r="P40">
        <f t="shared" si="6"/>
        <v>1867.8319967984871</v>
      </c>
      <c r="Q40">
        <f t="shared" si="7"/>
        <v>2.3138281191815446E-2</v>
      </c>
      <c r="R40" s="5">
        <f t="shared" si="8"/>
        <v>24</v>
      </c>
      <c r="S40">
        <f t="shared" si="9"/>
        <v>22.752965092860236</v>
      </c>
      <c r="U40">
        <f t="shared" si="10"/>
        <v>0.11335396488996971</v>
      </c>
      <c r="V40" s="3">
        <f t="shared" si="16"/>
        <v>21.610272648842649</v>
      </c>
      <c r="W40">
        <f t="shared" si="17"/>
        <v>577.62804859347364</v>
      </c>
      <c r="X40">
        <f t="shared" si="18"/>
        <v>345.7754100037414</v>
      </c>
      <c r="Y40">
        <f t="shared" si="11"/>
        <v>20</v>
      </c>
    </row>
    <row r="41" spans="1:26" x14ac:dyDescent="0.25">
      <c r="A41">
        <f t="shared" si="12"/>
        <v>2880</v>
      </c>
      <c r="B41">
        <f t="shared" si="13"/>
        <v>180</v>
      </c>
      <c r="C41" s="6">
        <f t="shared" si="14"/>
        <v>3.3333333333333333E-2</v>
      </c>
      <c r="D41" s="5" t="str">
        <f t="shared" si="2"/>
        <v/>
      </c>
      <c r="E41" s="4">
        <f t="shared" si="3"/>
        <v>2.2440132431044868E-2</v>
      </c>
      <c r="F41">
        <f t="shared" si="4"/>
        <v>2.2442002296909853E-2</v>
      </c>
      <c r="G41" s="4">
        <v>2.2438262565179883E-2</v>
      </c>
      <c r="H41" s="5">
        <f t="shared" si="20"/>
        <v>0.35</v>
      </c>
      <c r="I41" s="5">
        <f t="shared" si="20"/>
        <v>0.15</v>
      </c>
      <c r="J41" s="5">
        <f t="shared" si="20"/>
        <v>0.15</v>
      </c>
      <c r="L41">
        <f t="shared" si="5"/>
        <v>1986.1934649546013</v>
      </c>
      <c r="M41">
        <f t="shared" si="5"/>
        <v>8.1632653061224509</v>
      </c>
      <c r="N41">
        <f t="shared" si="5"/>
        <v>44.444444444444443</v>
      </c>
      <c r="O41">
        <f t="shared" si="5"/>
        <v>44.444444444444443</v>
      </c>
      <c r="P41">
        <f t="shared" si="6"/>
        <v>2083.2456191496126</v>
      </c>
      <c r="Q41">
        <f t="shared" si="7"/>
        <v>2.1909363527926488E-2</v>
      </c>
      <c r="R41" s="5">
        <f t="shared" si="8"/>
        <v>24</v>
      </c>
      <c r="S41">
        <f t="shared" si="9"/>
        <v>22.881912109033461</v>
      </c>
      <c r="U41">
        <f t="shared" si="10"/>
        <v>0.10733352246512759</v>
      </c>
      <c r="V41" s="3">
        <f t="shared" si="16"/>
        <v>20.403713680194549</v>
      </c>
      <c r="W41">
        <f t="shared" si="17"/>
        <v>598.03176227366816</v>
      </c>
      <c r="X41">
        <f t="shared" si="18"/>
        <v>345.7754100037414</v>
      </c>
      <c r="Y41">
        <f t="shared" si="11"/>
        <v>20</v>
      </c>
    </row>
    <row r="42" spans="1:26" x14ac:dyDescent="0.25">
      <c r="A42">
        <f t="shared" si="12"/>
        <v>3060</v>
      </c>
      <c r="B42">
        <f t="shared" si="13"/>
        <v>180</v>
      </c>
      <c r="C42" s="6">
        <f t="shared" si="14"/>
        <v>3.5416666666666666E-2</v>
      </c>
      <c r="D42" s="5" t="str">
        <f t="shared" si="2"/>
        <v/>
      </c>
      <c r="E42" s="4">
        <f t="shared" si="3"/>
        <v>2.1252800739908383E-2</v>
      </c>
      <c r="F42">
        <f t="shared" si="4"/>
        <v>2.1254246832185145E-2</v>
      </c>
      <c r="G42" s="4">
        <v>2.1251354647631622E-2</v>
      </c>
      <c r="H42" s="5">
        <f t="shared" si="20"/>
        <v>0.35</v>
      </c>
      <c r="I42" s="5">
        <f t="shared" si="20"/>
        <v>0.15</v>
      </c>
      <c r="J42" s="5">
        <f t="shared" si="20"/>
        <v>0.15</v>
      </c>
      <c r="L42">
        <f t="shared" si="5"/>
        <v>2214.2505543368893</v>
      </c>
      <c r="M42">
        <f t="shared" si="5"/>
        <v>8.1632653061224509</v>
      </c>
      <c r="N42">
        <f t="shared" si="5"/>
        <v>44.444444444444443</v>
      </c>
      <c r="O42">
        <f t="shared" si="5"/>
        <v>44.444444444444443</v>
      </c>
      <c r="P42">
        <f t="shared" si="6"/>
        <v>2311.3027085319004</v>
      </c>
      <c r="Q42">
        <f t="shared" si="7"/>
        <v>2.0800395171541183E-2</v>
      </c>
      <c r="R42" s="5">
        <f t="shared" si="8"/>
        <v>24</v>
      </c>
      <c r="S42">
        <f t="shared" si="9"/>
        <v>22.992234252968199</v>
      </c>
      <c r="U42">
        <f t="shared" si="10"/>
        <v>0.10190070923705373</v>
      </c>
      <c r="V42" s="3">
        <f t="shared" si="16"/>
        <v>19.320034043722966</v>
      </c>
      <c r="W42">
        <f t="shared" si="17"/>
        <v>617.35179631739118</v>
      </c>
      <c r="X42">
        <f t="shared" si="18"/>
        <v>345.7754100037414</v>
      </c>
      <c r="Y42">
        <f t="shared" si="11"/>
        <v>20</v>
      </c>
    </row>
    <row r="43" spans="1:26" x14ac:dyDescent="0.25">
      <c r="A43">
        <f t="shared" si="12"/>
        <v>3240</v>
      </c>
      <c r="B43">
        <f t="shared" si="13"/>
        <v>180</v>
      </c>
      <c r="C43" s="6">
        <f t="shared" si="14"/>
        <v>3.7499999999999999E-2</v>
      </c>
      <c r="D43" s="5" t="str">
        <f t="shared" si="2"/>
        <v/>
      </c>
      <c r="E43" s="4">
        <f t="shared" si="3"/>
        <v>2.0183788990978821E-2</v>
      </c>
      <c r="F43">
        <f t="shared" si="4"/>
        <v>2.0184834045098465E-2</v>
      </c>
      <c r="G43" s="4">
        <v>2.0182743936859177E-2</v>
      </c>
      <c r="H43" s="5">
        <f t="shared" si="20"/>
        <v>0.35</v>
      </c>
      <c r="I43" s="5">
        <f t="shared" si="20"/>
        <v>0.15</v>
      </c>
      <c r="J43" s="5">
        <f t="shared" si="20"/>
        <v>0.15</v>
      </c>
      <c r="L43">
        <f t="shared" si="5"/>
        <v>2454.9326362185357</v>
      </c>
      <c r="M43">
        <f t="shared" si="5"/>
        <v>8.1632653061224509</v>
      </c>
      <c r="N43">
        <f t="shared" si="5"/>
        <v>44.444444444444443</v>
      </c>
      <c r="O43">
        <f t="shared" si="5"/>
        <v>44.444444444444443</v>
      </c>
      <c r="P43">
        <f t="shared" si="6"/>
        <v>2551.9847904135468</v>
      </c>
      <c r="Q43">
        <f t="shared" si="7"/>
        <v>1.9795248550257348E-2</v>
      </c>
      <c r="R43" s="5">
        <f t="shared" si="8"/>
        <v>24</v>
      </c>
      <c r="S43">
        <f t="shared" si="9"/>
        <v>23.087278376646275</v>
      </c>
      <c r="U43">
        <f t="shared" si="10"/>
        <v>9.6976516559397888E-2</v>
      </c>
      <c r="V43" s="3">
        <f t="shared" si="16"/>
        <v>18.342127662669672</v>
      </c>
      <c r="W43">
        <f t="shared" si="17"/>
        <v>635.69392398006084</v>
      </c>
      <c r="X43">
        <f t="shared" si="18"/>
        <v>345.7754100037414</v>
      </c>
      <c r="Y43">
        <f t="shared" si="11"/>
        <v>20</v>
      </c>
    </row>
    <row r="44" spans="1:26" x14ac:dyDescent="0.25">
      <c r="A44">
        <f t="shared" si="12"/>
        <v>3420</v>
      </c>
      <c r="B44">
        <f t="shared" si="13"/>
        <v>180</v>
      </c>
      <c r="C44" s="6">
        <f t="shared" si="14"/>
        <v>3.9583333333333331E-2</v>
      </c>
      <c r="D44" s="5" t="str">
        <f t="shared" si="2"/>
        <v/>
      </c>
      <c r="E44" s="4">
        <f t="shared" si="3"/>
        <v>1.9216439731808609E-2</v>
      </c>
      <c r="F44">
        <f t="shared" si="4"/>
        <v>1.9217110339723061E-2</v>
      </c>
      <c r="G44" s="4">
        <v>1.9215769123894152E-2</v>
      </c>
      <c r="H44" s="5">
        <f t="shared" si="20"/>
        <v>0.35</v>
      </c>
      <c r="I44" s="5">
        <f t="shared" si="20"/>
        <v>0.15</v>
      </c>
      <c r="J44" s="5">
        <f t="shared" si="20"/>
        <v>0.15</v>
      </c>
      <c r="L44">
        <f t="shared" si="5"/>
        <v>2708.2232106039842</v>
      </c>
      <c r="M44">
        <f t="shared" si="5"/>
        <v>8.1632653061224509</v>
      </c>
      <c r="N44">
        <f t="shared" si="5"/>
        <v>44.444444444444443</v>
      </c>
      <c r="O44">
        <f t="shared" si="5"/>
        <v>44.444444444444443</v>
      </c>
      <c r="P44">
        <f t="shared" si="6"/>
        <v>2805.2753647989953</v>
      </c>
      <c r="Q44">
        <f t="shared" si="7"/>
        <v>1.8880446084183863E-2</v>
      </c>
      <c r="R44" s="5">
        <f t="shared" si="8"/>
        <v>24</v>
      </c>
      <c r="S44">
        <f t="shared" si="9"/>
        <v>23.169688747882624</v>
      </c>
      <c r="U44">
        <f t="shared" si="10"/>
        <v>9.2494918044758373E-2</v>
      </c>
      <c r="V44" s="3">
        <f t="shared" si="16"/>
        <v>17.45577298069162</v>
      </c>
      <c r="W44">
        <f t="shared" si="17"/>
        <v>653.14969696075241</v>
      </c>
      <c r="X44">
        <f t="shared" si="18"/>
        <v>345.7754100037414</v>
      </c>
      <c r="Y44">
        <f t="shared" si="11"/>
        <v>20</v>
      </c>
    </row>
    <row r="45" spans="1:26" s="8" customFormat="1" x14ac:dyDescent="0.25">
      <c r="A45">
        <f t="shared" si="12"/>
        <v>3600</v>
      </c>
      <c r="B45">
        <v>240</v>
      </c>
      <c r="C45" s="6">
        <f t="shared" si="14"/>
        <v>4.1666666666666664E-2</v>
      </c>
      <c r="D45" s="5" t="str">
        <f t="shared" si="2"/>
        <v/>
      </c>
      <c r="E45" s="4">
        <f t="shared" si="3"/>
        <v>1.833704512558753E-2</v>
      </c>
      <c r="F45">
        <f t="shared" si="4"/>
        <v>1.8337369695891777E-2</v>
      </c>
      <c r="G45" s="4">
        <v>1.8336720555283278E-2</v>
      </c>
      <c r="H45" s="5">
        <f t="shared" si="20"/>
        <v>0.35</v>
      </c>
      <c r="I45" s="5">
        <f t="shared" si="20"/>
        <v>0.15</v>
      </c>
      <c r="J45" s="5">
        <f t="shared" si="20"/>
        <v>0.15</v>
      </c>
      <c r="K45"/>
      <c r="L45">
        <f t="shared" si="5"/>
        <v>2974.1075323409323</v>
      </c>
      <c r="M45">
        <f t="shared" si="5"/>
        <v>8.1632653061224509</v>
      </c>
      <c r="N45">
        <f t="shared" si="5"/>
        <v>44.444444444444443</v>
      </c>
      <c r="O45">
        <f t="shared" si="5"/>
        <v>44.444444444444443</v>
      </c>
      <c r="P45">
        <f t="shared" si="6"/>
        <v>3071.1596865359434</v>
      </c>
      <c r="Q45">
        <f t="shared" si="7"/>
        <v>1.8044664045513303E-2</v>
      </c>
      <c r="R45" s="5">
        <f t="shared" si="8"/>
        <v>24</v>
      </c>
      <c r="S45">
        <f t="shared" si="9"/>
        <v>23.24157258546607</v>
      </c>
      <c r="T45"/>
      <c r="U45">
        <f t="shared" si="10"/>
        <v>8.8400438982906476E-2</v>
      </c>
      <c r="V45" s="3">
        <f t="shared" si="16"/>
        <v>16.649085248056508</v>
      </c>
      <c r="W45">
        <f t="shared" si="17"/>
        <v>669.79878220880892</v>
      </c>
      <c r="X45">
        <f t="shared" si="18"/>
        <v>345.7754100037414</v>
      </c>
      <c r="Y45">
        <f t="shared" si="11"/>
        <v>20</v>
      </c>
      <c r="Z45"/>
    </row>
    <row r="46" spans="1:26" s="8" customFormat="1" x14ac:dyDescent="0.25">
      <c r="A46">
        <f t="shared" si="12"/>
        <v>3840</v>
      </c>
      <c r="B46">
        <f t="shared" si="13"/>
        <v>240</v>
      </c>
      <c r="C46" s="6">
        <f t="shared" si="14"/>
        <v>4.4444444444444439E-2</v>
      </c>
      <c r="D46" s="5" t="str">
        <f t="shared" si="2"/>
        <v/>
      </c>
      <c r="E46" s="4">
        <f t="shared" si="3"/>
        <v>1.7274513125518066E-2</v>
      </c>
      <c r="F46">
        <f t="shared" si="4"/>
        <v>1.7274420676903636E-2</v>
      </c>
      <c r="G46" s="4">
        <v>1.7274605574132497E-2</v>
      </c>
      <c r="H46" s="5">
        <f t="shared" si="20"/>
        <v>0.35</v>
      </c>
      <c r="I46" s="5">
        <f t="shared" si="20"/>
        <v>0.15</v>
      </c>
      <c r="J46" s="5">
        <f t="shared" si="20"/>
        <v>0.15</v>
      </c>
      <c r="K46"/>
      <c r="L46">
        <f t="shared" si="5"/>
        <v>3351.0716980792467</v>
      </c>
      <c r="M46">
        <f t="shared" si="5"/>
        <v>8.1632653061224509</v>
      </c>
      <c r="N46">
        <f t="shared" si="5"/>
        <v>44.444444444444443</v>
      </c>
      <c r="O46">
        <f t="shared" si="5"/>
        <v>44.444444444444443</v>
      </c>
      <c r="P46">
        <f t="shared" si="6"/>
        <v>3448.1238522742578</v>
      </c>
      <c r="Q46">
        <f t="shared" si="7"/>
        <v>1.7029761730197986E-2</v>
      </c>
      <c r="R46" s="5">
        <f t="shared" si="8"/>
        <v>24</v>
      </c>
      <c r="S46">
        <f t="shared" si="9"/>
        <v>23.324487228280972</v>
      </c>
      <c r="T46"/>
      <c r="U46">
        <f t="shared" si="10"/>
        <v>8.3428453360322938E-2</v>
      </c>
      <c r="V46" s="3">
        <f t="shared" si="16"/>
        <v>21.216105355897554</v>
      </c>
      <c r="W46">
        <f t="shared" si="17"/>
        <v>691.01488756470644</v>
      </c>
      <c r="X46">
        <f t="shared" si="18"/>
        <v>345.7754100037414</v>
      </c>
      <c r="Y46">
        <f t="shared" si="11"/>
        <v>20</v>
      </c>
      <c r="Z46"/>
    </row>
    <row r="47" spans="1:26" s="8" customFormat="1" x14ac:dyDescent="0.25">
      <c r="A47">
        <f t="shared" si="12"/>
        <v>4080</v>
      </c>
      <c r="B47">
        <f t="shared" si="13"/>
        <v>240</v>
      </c>
      <c r="C47" s="6">
        <f t="shared" si="14"/>
        <v>4.7222222222222228E-2</v>
      </c>
      <c r="D47" s="5" t="str">
        <f t="shared" si="2"/>
        <v/>
      </c>
      <c r="E47" s="4">
        <f t="shared" si="3"/>
        <v>1.6328293447350092E-2</v>
      </c>
      <c r="F47">
        <f t="shared" si="4"/>
        <v>1.6327832871471562E-2</v>
      </c>
      <c r="G47" s="4">
        <v>1.6328754023228621E-2</v>
      </c>
      <c r="H47" s="5">
        <f t="shared" si="20"/>
        <v>0.35</v>
      </c>
      <c r="I47" s="5">
        <f t="shared" si="20"/>
        <v>0.15</v>
      </c>
      <c r="J47" s="5">
        <f t="shared" si="20"/>
        <v>0.15</v>
      </c>
      <c r="K47"/>
      <c r="L47">
        <f t="shared" si="5"/>
        <v>3750.5409036968181</v>
      </c>
      <c r="M47">
        <f t="shared" si="5"/>
        <v>8.1632653061224509</v>
      </c>
      <c r="N47">
        <f t="shared" si="5"/>
        <v>44.444444444444443</v>
      </c>
      <c r="O47">
        <f t="shared" si="5"/>
        <v>44.444444444444443</v>
      </c>
      <c r="P47">
        <f t="shared" si="6"/>
        <v>3847.5930578918292</v>
      </c>
      <c r="Q47">
        <f t="shared" si="7"/>
        <v>1.612149948604652E-2</v>
      </c>
      <c r="R47" s="5">
        <f t="shared" si="8"/>
        <v>24</v>
      </c>
      <c r="S47">
        <f t="shared" si="9"/>
        <v>23.394621087616652</v>
      </c>
      <c r="T47"/>
      <c r="U47">
        <f t="shared" si="10"/>
        <v>7.8978895258710449E-2</v>
      </c>
      <c r="V47" s="3">
        <f t="shared" si="16"/>
        <v>20.022828806477506</v>
      </c>
      <c r="W47">
        <f t="shared" si="17"/>
        <v>711.03771637118393</v>
      </c>
      <c r="X47">
        <f t="shared" si="18"/>
        <v>345.7754100037414</v>
      </c>
      <c r="Y47">
        <f t="shared" si="11"/>
        <v>20</v>
      </c>
      <c r="Z47"/>
    </row>
    <row r="48" spans="1:26" s="8" customFormat="1" x14ac:dyDescent="0.25">
      <c r="A48">
        <f t="shared" si="12"/>
        <v>4320</v>
      </c>
      <c r="B48">
        <f t="shared" si="13"/>
        <v>240</v>
      </c>
      <c r="C48" s="6">
        <f t="shared" si="14"/>
        <v>0.05</v>
      </c>
      <c r="D48" s="5" t="str">
        <f t="shared" si="2"/>
        <v/>
      </c>
      <c r="E48" s="4">
        <f t="shared" si="3"/>
        <v>1.5480354106979479E-2</v>
      </c>
      <c r="F48">
        <f t="shared" si="4"/>
        <v>1.5479571819287238E-2</v>
      </c>
      <c r="G48" s="4">
        <v>1.5481136394671718E-2</v>
      </c>
      <c r="H48" s="5">
        <f t="shared" si="20"/>
        <v>0.35</v>
      </c>
      <c r="I48" s="5">
        <f t="shared" si="20"/>
        <v>0.15</v>
      </c>
      <c r="J48" s="5">
        <f t="shared" si="20"/>
        <v>0.15</v>
      </c>
      <c r="K48"/>
      <c r="L48">
        <f t="shared" si="5"/>
        <v>4172.4805999101454</v>
      </c>
      <c r="M48">
        <f t="shared" si="5"/>
        <v>8.1632653061224509</v>
      </c>
      <c r="N48">
        <f t="shared" si="5"/>
        <v>44.444444444444443</v>
      </c>
      <c r="O48">
        <f t="shared" si="5"/>
        <v>44.444444444444443</v>
      </c>
      <c r="P48">
        <f t="shared" si="6"/>
        <v>4269.5327541051565</v>
      </c>
      <c r="Q48">
        <f t="shared" si="7"/>
        <v>1.5304171549016058E-2</v>
      </c>
      <c r="R48" s="5">
        <f t="shared" si="8"/>
        <v>24</v>
      </c>
      <c r="S48">
        <f t="shared" si="9"/>
        <v>23.454448101272735</v>
      </c>
      <c r="T48"/>
      <c r="U48">
        <f t="shared" si="10"/>
        <v>7.4974822462217941E-2</v>
      </c>
      <c r="V48" s="3">
        <f t="shared" si="16"/>
        <v>18.954934862090507</v>
      </c>
      <c r="W48">
        <f t="shared" si="17"/>
        <v>729.99265123327439</v>
      </c>
      <c r="X48">
        <f t="shared" si="18"/>
        <v>345.7754100037414</v>
      </c>
      <c r="Y48">
        <f t="shared" si="11"/>
        <v>20</v>
      </c>
      <c r="Z48"/>
    </row>
    <row r="49" spans="1:26" s="8" customFormat="1" x14ac:dyDescent="0.25">
      <c r="A49">
        <f t="shared" si="12"/>
        <v>4560</v>
      </c>
      <c r="B49">
        <f t="shared" si="13"/>
        <v>240</v>
      </c>
      <c r="C49" s="6">
        <f t="shared" si="14"/>
        <v>5.2777777777777778E-2</v>
      </c>
      <c r="D49" s="5" t="str">
        <f t="shared" si="2"/>
        <v/>
      </c>
      <c r="E49" s="4">
        <f t="shared" si="3"/>
        <v>1.4716187283378463E-2</v>
      </c>
      <c r="F49">
        <f t="shared" si="4"/>
        <v>1.4715126277735234E-2</v>
      </c>
      <c r="G49" s="4">
        <v>1.4717248289021692E-2</v>
      </c>
      <c r="H49" s="5">
        <f t="shared" si="20"/>
        <v>0.35</v>
      </c>
      <c r="I49" s="5">
        <f t="shared" si="20"/>
        <v>0.15</v>
      </c>
      <c r="J49" s="5">
        <f t="shared" si="20"/>
        <v>0.15</v>
      </c>
      <c r="K49"/>
      <c r="L49">
        <f t="shared" si="5"/>
        <v>4616.8606498689414</v>
      </c>
      <c r="M49">
        <f t="shared" si="5"/>
        <v>8.1632653061224509</v>
      </c>
      <c r="N49">
        <f t="shared" si="5"/>
        <v>44.444444444444443</v>
      </c>
      <c r="O49">
        <f t="shared" si="5"/>
        <v>44.444444444444443</v>
      </c>
      <c r="P49">
        <f t="shared" si="6"/>
        <v>4713.9128040639525</v>
      </c>
      <c r="Q49">
        <f t="shared" si="7"/>
        <v>1.4564957696347872E-2</v>
      </c>
      <c r="R49" s="5">
        <f t="shared" si="8"/>
        <v>24</v>
      </c>
      <c r="S49">
        <f t="shared" si="9"/>
        <v>23.505877219733001</v>
      </c>
      <c r="T49"/>
      <c r="U49">
        <f t="shared" si="10"/>
        <v>7.1353428962550036E-2</v>
      </c>
      <c r="V49" s="3">
        <f t="shared" si="16"/>
        <v>17.993957390932305</v>
      </c>
      <c r="W49">
        <f t="shared" si="17"/>
        <v>747.98660862420672</v>
      </c>
      <c r="X49">
        <f t="shared" si="18"/>
        <v>345.7754100037414</v>
      </c>
      <c r="Y49">
        <f t="shared" si="11"/>
        <v>20</v>
      </c>
      <c r="Z49"/>
    </row>
    <row r="50" spans="1:26" s="8" customFormat="1" x14ac:dyDescent="0.25">
      <c r="A50">
        <f t="shared" si="12"/>
        <v>4800</v>
      </c>
      <c r="B50">
        <f t="shared" si="13"/>
        <v>240</v>
      </c>
      <c r="C50" s="6">
        <f t="shared" si="14"/>
        <v>5.5555555555555559E-2</v>
      </c>
      <c r="D50" s="5" t="str">
        <f t="shared" si="2"/>
        <v/>
      </c>
      <c r="E50" s="4">
        <f t="shared" si="3"/>
        <v>1.4023993713153904E-2</v>
      </c>
      <c r="F50">
        <f t="shared" si="4"/>
        <v>1.4022693172754097E-2</v>
      </c>
      <c r="G50" s="4">
        <v>1.4025294253553712E-2</v>
      </c>
      <c r="H50" s="5">
        <f t="shared" si="20"/>
        <v>0.35</v>
      </c>
      <c r="I50" s="5">
        <f t="shared" si="20"/>
        <v>0.15</v>
      </c>
      <c r="J50" s="5">
        <f t="shared" si="20"/>
        <v>0.15</v>
      </c>
      <c r="K50"/>
      <c r="L50">
        <f t="shared" si="5"/>
        <v>5083.6546148719335</v>
      </c>
      <c r="M50">
        <f t="shared" si="5"/>
        <v>8.1632653061224509</v>
      </c>
      <c r="N50">
        <f t="shared" si="5"/>
        <v>44.444444444444443</v>
      </c>
      <c r="O50">
        <f t="shared" si="5"/>
        <v>44.444444444444443</v>
      </c>
      <c r="P50">
        <f t="shared" si="6"/>
        <v>5180.7067690669446</v>
      </c>
      <c r="Q50">
        <f t="shared" si="7"/>
        <v>1.3893302577412482E-2</v>
      </c>
      <c r="R50" s="5">
        <f t="shared" si="8"/>
        <v>24</v>
      </c>
      <c r="S50">
        <f t="shared" si="9"/>
        <v>23.550398853957951</v>
      </c>
      <c r="T50"/>
      <c r="U50">
        <f t="shared" si="10"/>
        <v>6.8063004313509923E-2</v>
      </c>
      <c r="V50" s="3">
        <f t="shared" si="16"/>
        <v>17.124822951012007</v>
      </c>
      <c r="W50">
        <f t="shared" si="17"/>
        <v>765.11143157521872</v>
      </c>
      <c r="X50">
        <f t="shared" si="18"/>
        <v>345.7754100037414</v>
      </c>
      <c r="Y50">
        <f t="shared" si="11"/>
        <v>20</v>
      </c>
      <c r="Z50"/>
    </row>
    <row r="51" spans="1:26" s="8" customFormat="1" x14ac:dyDescent="0.25">
      <c r="A51">
        <f t="shared" si="12"/>
        <v>5040</v>
      </c>
      <c r="B51">
        <f t="shared" si="13"/>
        <v>240</v>
      </c>
      <c r="C51" s="6">
        <f t="shared" si="14"/>
        <v>5.8333333333333334E-2</v>
      </c>
      <c r="D51" s="5" t="str">
        <f t="shared" si="2"/>
        <v/>
      </c>
      <c r="E51" s="4">
        <f t="shared" si="3"/>
        <v>1.3394082107103619E-2</v>
      </c>
      <c r="F51">
        <f t="shared" si="4"/>
        <v>1.3392577347360291E-2</v>
      </c>
      <c r="G51" s="4">
        <v>1.3395586866846946E-2</v>
      </c>
      <c r="H51" s="5">
        <f t="shared" si="20"/>
        <v>0.35</v>
      </c>
      <c r="I51" s="5">
        <f t="shared" si="20"/>
        <v>0.15</v>
      </c>
      <c r="J51" s="5">
        <f t="shared" si="20"/>
        <v>0.15</v>
      </c>
      <c r="K51"/>
      <c r="L51">
        <f t="shared" si="5"/>
        <v>5572.8391742263848</v>
      </c>
      <c r="M51">
        <f t="shared" si="5"/>
        <v>8.1632653061224509</v>
      </c>
      <c r="N51">
        <f t="shared" si="5"/>
        <v>44.444444444444443</v>
      </c>
      <c r="O51">
        <f t="shared" si="5"/>
        <v>44.444444444444443</v>
      </c>
      <c r="P51">
        <f t="shared" si="6"/>
        <v>5669.8913284213959</v>
      </c>
      <c r="Q51">
        <f t="shared" si="7"/>
        <v>1.32804451490289E-2</v>
      </c>
      <c r="R51" s="5">
        <f t="shared" si="8"/>
        <v>24</v>
      </c>
      <c r="S51">
        <f t="shared" si="9"/>
        <v>23.589189357297826</v>
      </c>
      <c r="T51"/>
      <c r="U51">
        <f t="shared" si="10"/>
        <v>6.5060628344281807E-2</v>
      </c>
      <c r="V51" s="3">
        <f t="shared" si="16"/>
        <v>16.335121035242381</v>
      </c>
      <c r="W51">
        <f t="shared" si="17"/>
        <v>781.44655261046114</v>
      </c>
      <c r="X51">
        <f t="shared" si="18"/>
        <v>345.7754100037414</v>
      </c>
      <c r="Y51">
        <f t="shared" si="11"/>
        <v>20</v>
      </c>
      <c r="Z51"/>
    </row>
    <row r="52" spans="1:26" s="8" customFormat="1" x14ac:dyDescent="0.25">
      <c r="A52">
        <f t="shared" si="12"/>
        <v>5280</v>
      </c>
      <c r="B52">
        <f t="shared" si="13"/>
        <v>240</v>
      </c>
      <c r="C52" s="6">
        <f t="shared" si="14"/>
        <v>6.1111111111111109E-2</v>
      </c>
      <c r="D52" s="5" t="str">
        <f t="shared" si="2"/>
        <v/>
      </c>
      <c r="E52" s="4">
        <f t="shared" si="3"/>
        <v>1.2818420681315262E-2</v>
      </c>
      <c r="F52">
        <f t="shared" si="4"/>
        <v>1.2816743283420728E-2</v>
      </c>
      <c r="G52" s="4">
        <v>1.2820098079209797E-2</v>
      </c>
      <c r="H52" s="5">
        <f t="shared" si="20"/>
        <v>0.35</v>
      </c>
      <c r="I52" s="5">
        <f t="shared" si="20"/>
        <v>0.15</v>
      </c>
      <c r="J52" s="5">
        <f t="shared" si="20"/>
        <v>0.15</v>
      </c>
      <c r="K52"/>
      <c r="L52">
        <f t="shared" si="5"/>
        <v>6084.3936517314069</v>
      </c>
      <c r="M52">
        <f t="shared" si="5"/>
        <v>8.1632653061224509</v>
      </c>
      <c r="N52">
        <f t="shared" si="5"/>
        <v>44.444444444444443</v>
      </c>
      <c r="O52">
        <f t="shared" si="5"/>
        <v>44.444444444444443</v>
      </c>
      <c r="P52">
        <f t="shared" si="6"/>
        <v>6181.445805926418</v>
      </c>
      <c r="Q52">
        <f t="shared" si="7"/>
        <v>1.2719058563222755E-2</v>
      </c>
      <c r="R52" s="5">
        <f t="shared" si="8"/>
        <v>24</v>
      </c>
      <c r="S52">
        <f t="shared" si="9"/>
        <v>23.623186585499603</v>
      </c>
      <c r="T52"/>
      <c r="U52">
        <f t="shared" si="10"/>
        <v>6.2310406976945364E-2</v>
      </c>
      <c r="V52" s="3">
        <f t="shared" si="16"/>
        <v>15.614550802627633</v>
      </c>
      <c r="W52">
        <f t="shared" si="17"/>
        <v>797.06110341308874</v>
      </c>
      <c r="X52">
        <f t="shared" si="18"/>
        <v>345.7754100037414</v>
      </c>
      <c r="Y52">
        <f t="shared" si="11"/>
        <v>20</v>
      </c>
      <c r="Z52"/>
    </row>
    <row r="53" spans="1:26" s="8" customFormat="1" x14ac:dyDescent="0.25">
      <c r="A53">
        <f t="shared" si="12"/>
        <v>5520</v>
      </c>
      <c r="B53">
        <f t="shared" si="13"/>
        <v>240</v>
      </c>
      <c r="C53" s="6">
        <f t="shared" si="14"/>
        <v>6.3888888888888898E-2</v>
      </c>
      <c r="D53" s="5" t="str">
        <f t="shared" si="2"/>
        <v/>
      </c>
      <c r="E53" s="4">
        <f t="shared" si="3"/>
        <v>1.2290297940095864E-2</v>
      </c>
      <c r="F53">
        <f t="shared" si="4"/>
        <v>1.2288475987030265E-2</v>
      </c>
      <c r="G53" s="4">
        <v>1.2292119893161466E-2</v>
      </c>
      <c r="H53" s="5">
        <f t="shared" si="20"/>
        <v>0.35</v>
      </c>
      <c r="I53" s="5">
        <f t="shared" si="20"/>
        <v>0.15</v>
      </c>
      <c r="J53" s="5">
        <f t="shared" si="20"/>
        <v>0.15</v>
      </c>
      <c r="K53"/>
      <c r="L53">
        <f t="shared" si="5"/>
        <v>6618.2996270077865</v>
      </c>
      <c r="M53">
        <f t="shared" si="5"/>
        <v>8.1632653061224509</v>
      </c>
      <c r="N53">
        <f t="shared" si="5"/>
        <v>44.444444444444443</v>
      </c>
      <c r="O53">
        <f t="shared" si="5"/>
        <v>44.444444444444443</v>
      </c>
      <c r="P53">
        <f t="shared" si="6"/>
        <v>6715.3517812027976</v>
      </c>
      <c r="Q53">
        <f t="shared" si="7"/>
        <v>1.220297203507425E-2</v>
      </c>
      <c r="R53" s="5">
        <f t="shared" si="8"/>
        <v>24</v>
      </c>
      <c r="S53">
        <f t="shared" si="9"/>
        <v>23.653145244423353</v>
      </c>
      <c r="T53"/>
      <c r="U53">
        <f t="shared" si="10"/>
        <v>5.9782109662768673E-2</v>
      </c>
      <c r="V53" s="3">
        <f t="shared" si="16"/>
        <v>14.954497674466888</v>
      </c>
      <c r="W53">
        <f t="shared" si="17"/>
        <v>812.01560108755564</v>
      </c>
      <c r="X53">
        <f t="shared" si="18"/>
        <v>345.7754100037414</v>
      </c>
      <c r="Y53">
        <f t="shared" si="11"/>
        <v>20</v>
      </c>
      <c r="Z53"/>
    </row>
    <row r="54" spans="1:26" s="8" customFormat="1" x14ac:dyDescent="0.25">
      <c r="A54">
        <f t="shared" si="12"/>
        <v>5760</v>
      </c>
      <c r="B54">
        <f t="shared" si="13"/>
        <v>240</v>
      </c>
      <c r="C54" s="6">
        <f t="shared" si="14"/>
        <v>6.6666666666666666E-2</v>
      </c>
      <c r="D54" s="5" t="str">
        <f t="shared" si="2"/>
        <v/>
      </c>
      <c r="E54" s="4">
        <f t="shared" si="3"/>
        <v>1.180406303332408E-2</v>
      </c>
      <c r="F54">
        <f t="shared" si="4"/>
        <v>1.1802121393879213E-2</v>
      </c>
      <c r="G54" s="4">
        <v>1.1806004672768947E-2</v>
      </c>
      <c r="H54" s="5">
        <f t="shared" si="20"/>
        <v>0.35</v>
      </c>
      <c r="I54" s="5">
        <f t="shared" si="20"/>
        <v>0.15</v>
      </c>
      <c r="J54" s="5">
        <f t="shared" si="20"/>
        <v>0.15</v>
      </c>
      <c r="K54"/>
      <c r="L54">
        <f t="shared" si="5"/>
        <v>7174.5406145773595</v>
      </c>
      <c r="M54">
        <f t="shared" si="5"/>
        <v>8.1632653061224509</v>
      </c>
      <c r="N54">
        <f t="shared" si="5"/>
        <v>44.444444444444443</v>
      </c>
      <c r="O54">
        <f t="shared" si="5"/>
        <v>44.444444444444443</v>
      </c>
      <c r="P54">
        <f t="shared" si="6"/>
        <v>7271.5927687723706</v>
      </c>
      <c r="Q54">
        <f t="shared" si="7"/>
        <v>1.172695410419409E-2</v>
      </c>
      <c r="R54" s="5">
        <f t="shared" si="8"/>
        <v>24</v>
      </c>
      <c r="S54">
        <f t="shared" si="9"/>
        <v>23.679677922740229</v>
      </c>
      <c r="T54"/>
      <c r="U54">
        <f t="shared" si="10"/>
        <v>5.7450107584625029E-2</v>
      </c>
      <c r="V54" s="3">
        <f t="shared" si="16"/>
        <v>14.347706319064482</v>
      </c>
      <c r="W54">
        <f t="shared" si="17"/>
        <v>826.36330740662015</v>
      </c>
      <c r="X54">
        <f t="shared" si="18"/>
        <v>345.7754100037414</v>
      </c>
      <c r="Y54">
        <f t="shared" si="11"/>
        <v>20</v>
      </c>
      <c r="Z54"/>
    </row>
    <row r="55" spans="1:26" s="8" customFormat="1" x14ac:dyDescent="0.25">
      <c r="A55">
        <f t="shared" si="12"/>
        <v>6000</v>
      </c>
      <c r="B55">
        <v>300</v>
      </c>
      <c r="C55" s="6">
        <f t="shared" si="14"/>
        <v>6.9444444444444448E-2</v>
      </c>
      <c r="D55" s="5" t="str">
        <f t="shared" si="2"/>
        <v/>
      </c>
      <c r="E55" s="4">
        <f t="shared" si="3"/>
        <v>1.1354924830409185E-2</v>
      </c>
      <c r="F55">
        <f t="shared" si="4"/>
        <v>1.1352885458252663E-2</v>
      </c>
      <c r="G55" s="4">
        <v>1.1356964202565708E-2</v>
      </c>
      <c r="H55" s="5">
        <f t="shared" ref="H55:J59" si="21">H54</f>
        <v>0.35</v>
      </c>
      <c r="I55" s="5">
        <f t="shared" si="21"/>
        <v>0.15</v>
      </c>
      <c r="J55" s="5">
        <f t="shared" si="21"/>
        <v>0.15</v>
      </c>
      <c r="K55"/>
      <c r="L55">
        <f t="shared" si="5"/>
        <v>7753.1017972964046</v>
      </c>
      <c r="M55">
        <f t="shared" si="5"/>
        <v>8.1632653061224509</v>
      </c>
      <c r="N55">
        <f t="shared" si="5"/>
        <v>44.444444444444443</v>
      </c>
      <c r="O55">
        <f t="shared" si="5"/>
        <v>44.444444444444443</v>
      </c>
      <c r="P55">
        <f t="shared" si="6"/>
        <v>7850.1539514914157</v>
      </c>
      <c r="Q55">
        <f t="shared" si="7"/>
        <v>1.1286542286318136E-2</v>
      </c>
      <c r="R55" s="5">
        <f t="shared" si="8"/>
        <v>24</v>
      </c>
      <c r="S55">
        <f t="shared" si="9"/>
        <v>23.703285857185293</v>
      </c>
      <c r="T55"/>
      <c r="U55">
        <f t="shared" si="10"/>
        <v>5.5292539123649745E-2</v>
      </c>
      <c r="V55" s="3">
        <f t="shared" si="16"/>
        <v>13.788025820310008</v>
      </c>
      <c r="W55">
        <f t="shared" si="17"/>
        <v>840.15133322693021</v>
      </c>
      <c r="X55">
        <f t="shared" si="18"/>
        <v>345.7754100037414</v>
      </c>
      <c r="Y55">
        <f t="shared" si="11"/>
        <v>20</v>
      </c>
      <c r="Z55"/>
    </row>
    <row r="56" spans="1:26" s="8" customFormat="1" x14ac:dyDescent="0.25">
      <c r="A56">
        <f t="shared" si="12"/>
        <v>6300</v>
      </c>
      <c r="B56">
        <f t="shared" si="13"/>
        <v>300</v>
      </c>
      <c r="C56" s="6">
        <f t="shared" si="14"/>
        <v>7.2916666666666671E-2</v>
      </c>
      <c r="D56" s="5" t="str">
        <f t="shared" si="2"/>
        <v/>
      </c>
      <c r="E56" s="4">
        <f t="shared" si="3"/>
        <v>1.0837167455875775E-2</v>
      </c>
      <c r="F56">
        <f t="shared" si="4"/>
        <v>1.0835031347469867E-2</v>
      </c>
      <c r="G56" s="4">
        <v>1.0839303564281682E-2</v>
      </c>
      <c r="H56" s="5">
        <f t="shared" si="21"/>
        <v>0.35</v>
      </c>
      <c r="I56" s="5">
        <f t="shared" si="21"/>
        <v>0.15</v>
      </c>
      <c r="J56" s="5">
        <f t="shared" si="21"/>
        <v>0.15</v>
      </c>
      <c r="K56"/>
      <c r="L56">
        <f t="shared" si="5"/>
        <v>8511.3263202689541</v>
      </c>
      <c r="M56">
        <f t="shared" si="5"/>
        <v>8.1632653061224509</v>
      </c>
      <c r="N56">
        <f t="shared" si="5"/>
        <v>44.444444444444443</v>
      </c>
      <c r="O56">
        <f t="shared" si="5"/>
        <v>44.444444444444443</v>
      </c>
      <c r="P56">
        <f t="shared" si="6"/>
        <v>8608.378474463967</v>
      </c>
      <c r="Q56">
        <f t="shared" si="7"/>
        <v>1.0778028398710957E-2</v>
      </c>
      <c r="R56" s="5">
        <f t="shared" si="8"/>
        <v>24</v>
      </c>
      <c r="S56">
        <f t="shared" si="9"/>
        <v>23.729420388800296</v>
      </c>
      <c r="T56"/>
      <c r="U56">
        <f t="shared" si="10"/>
        <v>5.2801340020136575E-2</v>
      </c>
      <c r="V56" s="3">
        <f t="shared" si="16"/>
        <v>16.587761737094922</v>
      </c>
      <c r="W56">
        <f t="shared" si="17"/>
        <v>856.73909496402507</v>
      </c>
      <c r="X56">
        <f t="shared" si="18"/>
        <v>345.7754100037414</v>
      </c>
      <c r="Y56">
        <f t="shared" si="11"/>
        <v>20</v>
      </c>
      <c r="Z56"/>
    </row>
    <row r="57" spans="1:26" s="8" customFormat="1" x14ac:dyDescent="0.25">
      <c r="A57">
        <f t="shared" si="12"/>
        <v>6600</v>
      </c>
      <c r="B57">
        <f t="shared" si="13"/>
        <v>300</v>
      </c>
      <c r="C57" s="6">
        <f t="shared" si="14"/>
        <v>7.6388888888888881E-2</v>
      </c>
      <c r="D57" s="5" t="str">
        <f t="shared" si="2"/>
        <v/>
      </c>
      <c r="E57" s="4">
        <f t="shared" si="3"/>
        <v>1.0364780477886542E-2</v>
      </c>
      <c r="F57">
        <f t="shared" si="4"/>
        <v>1.0362573519704195E-2</v>
      </c>
      <c r="G57" s="4">
        <v>1.0366987436068889E-2</v>
      </c>
      <c r="H57" s="5">
        <f t="shared" si="21"/>
        <v>0.35</v>
      </c>
      <c r="I57" s="5">
        <f t="shared" si="21"/>
        <v>0.15</v>
      </c>
      <c r="J57" s="5">
        <f t="shared" si="21"/>
        <v>0.15</v>
      </c>
      <c r="K57"/>
      <c r="L57">
        <f t="shared" si="5"/>
        <v>9304.5388932086953</v>
      </c>
      <c r="M57">
        <f t="shared" si="5"/>
        <v>8.1632653061224509</v>
      </c>
      <c r="N57">
        <f t="shared" si="5"/>
        <v>44.444444444444443</v>
      </c>
      <c r="O57">
        <f t="shared" si="5"/>
        <v>44.444444444444443</v>
      </c>
      <c r="P57">
        <f t="shared" si="6"/>
        <v>9401.5910474037082</v>
      </c>
      <c r="Q57">
        <f t="shared" si="7"/>
        <v>1.0313339679713951E-2</v>
      </c>
      <c r="R57" s="5">
        <f t="shared" si="8"/>
        <v>24</v>
      </c>
      <c r="S57">
        <f t="shared" si="9"/>
        <v>23.752249200275145</v>
      </c>
      <c r="T57"/>
      <c r="U57">
        <f t="shared" si="10"/>
        <v>5.052483951859614E-2</v>
      </c>
      <c r="V57" s="3">
        <f t="shared" si="16"/>
        <v>15.840402006040973</v>
      </c>
      <c r="W57">
        <f t="shared" si="17"/>
        <v>872.57949697006609</v>
      </c>
      <c r="X57">
        <f t="shared" si="18"/>
        <v>345.7754100037414</v>
      </c>
      <c r="Y57">
        <f t="shared" si="11"/>
        <v>20</v>
      </c>
      <c r="Z57"/>
    </row>
    <row r="58" spans="1:26" s="8" customFormat="1" x14ac:dyDescent="0.25">
      <c r="A58">
        <f t="shared" si="12"/>
        <v>6900</v>
      </c>
      <c r="B58">
        <f t="shared" si="13"/>
        <v>300</v>
      </c>
      <c r="C58" s="6">
        <f t="shared" si="14"/>
        <v>7.9861111111111119E-2</v>
      </c>
      <c r="D58" s="5" t="str">
        <f t="shared" si="2"/>
        <v/>
      </c>
      <c r="E58" s="4">
        <f t="shared" si="3"/>
        <v>9.9320416761317816E-3</v>
      </c>
      <c r="F58">
        <f t="shared" si="4"/>
        <v>9.9297858610757211E-3</v>
      </c>
      <c r="G58" s="4">
        <v>9.9342974911878403E-3</v>
      </c>
      <c r="H58" s="5">
        <f t="shared" si="21"/>
        <v>0.35</v>
      </c>
      <c r="I58" s="5">
        <f t="shared" si="21"/>
        <v>0.15</v>
      </c>
      <c r="J58" s="5">
        <f t="shared" si="21"/>
        <v>0.15</v>
      </c>
      <c r="K58"/>
      <c r="L58">
        <f t="shared" si="5"/>
        <v>10132.711502473816</v>
      </c>
      <c r="M58">
        <f t="shared" si="5"/>
        <v>8.1632653061224509</v>
      </c>
      <c r="N58">
        <f t="shared" si="5"/>
        <v>44.444444444444443</v>
      </c>
      <c r="O58">
        <f t="shared" si="5"/>
        <v>44.444444444444443</v>
      </c>
      <c r="P58">
        <f t="shared" si="6"/>
        <v>10229.763656668829</v>
      </c>
      <c r="Q58">
        <f t="shared" si="7"/>
        <v>9.8870606886705646E-3</v>
      </c>
      <c r="R58" s="5">
        <f t="shared" si="8"/>
        <v>24</v>
      </c>
      <c r="S58">
        <f t="shared" si="9"/>
        <v>23.772306401315351</v>
      </c>
      <c r="T58"/>
      <c r="U58">
        <f t="shared" si="10"/>
        <v>4.8436507486346661E-2</v>
      </c>
      <c r="V58" s="3">
        <f t="shared" si="16"/>
        <v>15.157451855578842</v>
      </c>
      <c r="W58">
        <f t="shared" si="17"/>
        <v>887.73694882564496</v>
      </c>
      <c r="X58">
        <f t="shared" si="18"/>
        <v>345.7754100037414</v>
      </c>
      <c r="Y58">
        <f t="shared" si="11"/>
        <v>20</v>
      </c>
      <c r="Z58"/>
    </row>
    <row r="59" spans="1:26" s="8" customFormat="1" x14ac:dyDescent="0.25">
      <c r="A59">
        <f t="shared" si="12"/>
        <v>7200</v>
      </c>
      <c r="B59">
        <f t="shared" si="13"/>
        <v>300</v>
      </c>
      <c r="C59" s="6">
        <f t="shared" si="14"/>
        <v>8.3333333333333329E-2</v>
      </c>
      <c r="D59" s="5" t="str">
        <f t="shared" si="2"/>
        <v/>
      </c>
      <c r="E59" s="4">
        <f t="shared" si="3"/>
        <v>9.5341523778640653E-3</v>
      </c>
      <c r="F59">
        <f t="shared" si="4"/>
        <v>9.5318663452839229E-3</v>
      </c>
      <c r="G59" s="4">
        <v>9.5364384104442076E-3</v>
      </c>
      <c r="H59" s="5">
        <f t="shared" si="21"/>
        <v>0.35</v>
      </c>
      <c r="I59" s="5">
        <f t="shared" si="21"/>
        <v>0.15</v>
      </c>
      <c r="J59" s="5">
        <f t="shared" si="21"/>
        <v>0.15</v>
      </c>
      <c r="K59"/>
      <c r="L59">
        <f t="shared" si="5"/>
        <v>10995.819025445318</v>
      </c>
      <c r="M59">
        <f t="shared" si="5"/>
        <v>8.1632653061224509</v>
      </c>
      <c r="N59">
        <f t="shared" si="5"/>
        <v>44.444444444444443</v>
      </c>
      <c r="O59">
        <f t="shared" si="5"/>
        <v>44.444444444444443</v>
      </c>
      <c r="P59">
        <f t="shared" si="6"/>
        <v>11092.871179640331</v>
      </c>
      <c r="Q59">
        <f t="shared" si="7"/>
        <v>9.4946293439206689E-3</v>
      </c>
      <c r="R59" s="5">
        <f t="shared" si="8"/>
        <v>24</v>
      </c>
      <c r="S59">
        <f t="shared" si="9"/>
        <v>23.790022649415114</v>
      </c>
      <c r="T59"/>
      <c r="U59">
        <f t="shared" si="10"/>
        <v>4.6513994378923708E-2</v>
      </c>
      <c r="V59" s="3">
        <f t="shared" si="16"/>
        <v>14.530952245903999</v>
      </c>
      <c r="W59">
        <f t="shared" si="17"/>
        <v>902.26790107154898</v>
      </c>
      <c r="X59">
        <f t="shared" si="18"/>
        <v>345.7754100037414</v>
      </c>
      <c r="Y59">
        <f t="shared" si="11"/>
        <v>20</v>
      </c>
      <c r="Z59"/>
    </row>
    <row r="60" spans="1:26" s="8" customFormat="1" x14ac:dyDescent="0.25">
      <c r="A60"/>
    </row>
    <row r="61" spans="1:26" s="8" customFormat="1" x14ac:dyDescent="0.25">
      <c r="A61"/>
    </row>
    <row r="62" spans="1:26" s="8" customFormat="1" x14ac:dyDescent="0.25">
      <c r="A62"/>
    </row>
    <row r="63" spans="1:26" s="8" customFormat="1" x14ac:dyDescent="0.25">
      <c r="A63"/>
    </row>
    <row r="64" spans="1:26" s="8" customFormat="1" x14ac:dyDescent="0.25">
      <c r="A64"/>
    </row>
    <row r="65" spans="1:26" s="8" customFormat="1" x14ac:dyDescent="0.25">
      <c r="A65"/>
      <c r="B65"/>
      <c r="C65" s="6"/>
      <c r="D65" s="5"/>
      <c r="E65" s="5"/>
      <c r="F65" s="5"/>
      <c r="G65" s="5"/>
      <c r="H65" s="5"/>
      <c r="I65" s="5"/>
      <c r="J65" s="5"/>
      <c r="K65"/>
      <c r="L65"/>
      <c r="M65"/>
      <c r="N65"/>
      <c r="O65"/>
      <c r="P65"/>
      <c r="Q65"/>
      <c r="R65" s="5"/>
      <c r="S65"/>
      <c r="T65"/>
      <c r="U65"/>
      <c r="V65" s="3"/>
      <c r="W65"/>
      <c r="X65"/>
      <c r="Y65"/>
      <c r="Z65"/>
    </row>
  </sheetData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topLeftCell="A3" workbookViewId="0">
      <selection activeCell="R4" sqref="R4"/>
    </sheetView>
  </sheetViews>
  <sheetFormatPr defaultRowHeight="15" x14ac:dyDescent="0.25"/>
  <cols>
    <col min="11" max="11" width="5.140625" customWidth="1"/>
    <col min="18" max="18" width="6.42578125" customWidth="1"/>
    <col min="20" max="20" width="4.5703125" customWidth="1"/>
    <col min="22" max="22" width="16.85546875" style="3" customWidth="1"/>
    <col min="24" max="24" width="9.42578125" customWidth="1"/>
  </cols>
  <sheetData>
    <row r="1" spans="1:25" x14ac:dyDescent="0.25">
      <c r="A1" t="s">
        <v>61</v>
      </c>
      <c r="C1" s="4"/>
      <c r="F1">
        <v>2500</v>
      </c>
      <c r="X1" t="s">
        <v>63</v>
      </c>
    </row>
    <row r="2" spans="1:25" x14ac:dyDescent="0.25">
      <c r="C2" s="4"/>
      <c r="F2">
        <v>302</v>
      </c>
    </row>
    <row r="3" spans="1:25" x14ac:dyDescent="0.25">
      <c r="C3" s="5"/>
      <c r="D3" s="5"/>
      <c r="E3" t="s">
        <v>58</v>
      </c>
      <c r="F3">
        <v>1.7</v>
      </c>
      <c r="G3" s="5" t="s">
        <v>34</v>
      </c>
      <c r="H3" s="5" t="s">
        <v>56</v>
      </c>
      <c r="I3" s="5" t="s">
        <v>54</v>
      </c>
      <c r="J3" s="5" t="s">
        <v>35</v>
      </c>
      <c r="L3" t="s">
        <v>36</v>
      </c>
      <c r="M3" t="s">
        <v>55</v>
      </c>
      <c r="N3" t="s">
        <v>53</v>
      </c>
      <c r="O3" t="s">
        <v>60</v>
      </c>
      <c r="P3" t="s">
        <v>37</v>
      </c>
      <c r="Q3" t="s">
        <v>38</v>
      </c>
      <c r="R3" t="s">
        <v>39</v>
      </c>
      <c r="S3" t="s">
        <v>40</v>
      </c>
      <c r="U3" t="s">
        <v>3</v>
      </c>
      <c r="V3" s="3" t="s">
        <v>11</v>
      </c>
      <c r="X3" s="4">
        <v>0</v>
      </c>
    </row>
    <row r="4" spans="1:25" x14ac:dyDescent="0.25">
      <c r="C4" s="5"/>
      <c r="D4" s="5"/>
      <c r="E4" s="5"/>
      <c r="F4" s="4">
        <v>0.5</v>
      </c>
      <c r="G4" s="5"/>
      <c r="H4" s="5"/>
      <c r="I4" s="5"/>
      <c r="J4" s="5"/>
      <c r="R4" s="4">
        <v>20</v>
      </c>
    </row>
    <row r="5" spans="1:25" x14ac:dyDescent="0.25">
      <c r="A5">
        <v>0</v>
      </c>
      <c r="B5">
        <v>60</v>
      </c>
      <c r="C5" s="6">
        <f>A5/24/60/60</f>
        <v>0</v>
      </c>
      <c r="D5" s="5" t="str">
        <f>IF(ABS(F5-G5)/G5&gt;0.001,"Re-Calc","")</f>
        <v/>
      </c>
      <c r="E5" s="4">
        <f>(F5+G5)/2</f>
        <v>0.12080000000000002</v>
      </c>
      <c r="F5">
        <f>(F$2/F$1)/(EXP((F$4*W5)/(F$2/F$3)))</f>
        <v>0.1208</v>
      </c>
      <c r="G5" s="4">
        <v>0.12080000000000002</v>
      </c>
      <c r="H5" s="4">
        <v>0.35</v>
      </c>
      <c r="I5" s="4">
        <v>0.15</v>
      </c>
      <c r="J5" s="4">
        <v>0.15</v>
      </c>
      <c r="L5">
        <f>IF(L$4="x",0,1/G5^2)</f>
        <v>68.527696153677454</v>
      </c>
      <c r="M5">
        <f t="shared" ref="M5:O20" si="0">IF(M$4="x",0,1/H5^2)</f>
        <v>8.1632653061224509</v>
      </c>
      <c r="N5">
        <f t="shared" si="0"/>
        <v>44.444444444444443</v>
      </c>
      <c r="O5">
        <f t="shared" si="0"/>
        <v>44.444444444444443</v>
      </c>
      <c r="P5">
        <f>L5+O5+N5+M5</f>
        <v>165.57985034868878</v>
      </c>
      <c r="Q5">
        <f>1/SQRT(P5)</f>
        <v>7.7713462120268126E-2</v>
      </c>
      <c r="R5" s="5">
        <f>R$4*(1+((N5+M5+O5)/L5))</f>
        <v>48.324942947845813</v>
      </c>
      <c r="S5">
        <f>L5*U5^2</f>
        <v>19.999999999999996</v>
      </c>
      <c r="U5">
        <f>Q5*SQRT(R5)</f>
        <v>0.54023402336394921</v>
      </c>
      <c r="V5" s="3">
        <f>U5*B5</f>
        <v>32.414041401836954</v>
      </c>
      <c r="W5">
        <v>0</v>
      </c>
      <c r="X5">
        <v>0</v>
      </c>
      <c r="Y5">
        <f>A5</f>
        <v>0</v>
      </c>
    </row>
    <row r="6" spans="1:25" x14ac:dyDescent="0.25">
      <c r="A6">
        <f>A5+B5</f>
        <v>60</v>
      </c>
      <c r="B6">
        <f>B5</f>
        <v>60</v>
      </c>
      <c r="C6" s="6">
        <f>A6/24/60/60</f>
        <v>6.9444444444444436E-4</v>
      </c>
      <c r="D6" s="5" t="str">
        <f t="shared" ref="D6:D59" si="1">IF(ABS(F6-G6)/G6&gt;0.001,"Re-Calc","")</f>
        <v/>
      </c>
      <c r="E6" s="4">
        <f t="shared" ref="E6:E59" si="2">(F6+G6)/2</f>
        <v>0.11026700160632544</v>
      </c>
      <c r="F6">
        <f t="shared" ref="F6:F59" si="3">(F$2/F$1)/(EXP((F$4*W6)/(F$2/F$3)))</f>
        <v>0.11026700160628793</v>
      </c>
      <c r="G6" s="4">
        <v>0.11026700160636296</v>
      </c>
      <c r="H6" s="5">
        <f>H5</f>
        <v>0.35</v>
      </c>
      <c r="I6" s="5">
        <f>I5</f>
        <v>0.15</v>
      </c>
      <c r="J6" s="5">
        <f>J5</f>
        <v>0.15</v>
      </c>
      <c r="L6">
        <f t="shared" ref="L6:O59" si="4">IF(L$4="x",0,1/G6^2)</f>
        <v>82.244879626416747</v>
      </c>
      <c r="M6">
        <f t="shared" si="0"/>
        <v>8.1632653061224509</v>
      </c>
      <c r="N6">
        <f t="shared" si="0"/>
        <v>44.444444444444443</v>
      </c>
      <c r="O6">
        <f t="shared" si="0"/>
        <v>44.444444444444443</v>
      </c>
      <c r="P6">
        <f t="shared" ref="P6:P59" si="5">L6+O6+N6+M6</f>
        <v>179.29703382142807</v>
      </c>
      <c r="Q6">
        <f t="shared" ref="Q6:Q59" si="6">1/SQRT(P6)</f>
        <v>7.4681571404979843E-2</v>
      </c>
      <c r="R6" s="5">
        <f t="shared" ref="R6:R59" si="7">R$4*(1+((N6+M6+O6)/L6))</f>
        <v>43.600777248590816</v>
      </c>
      <c r="S6">
        <f t="shared" ref="S6:S59" si="8">L6*U6^2</f>
        <v>20</v>
      </c>
      <c r="U6">
        <f t="shared" ref="U6:U59" si="9">Q6*SQRT(R6)</f>
        <v>0.49312902253381219</v>
      </c>
      <c r="V6" s="3">
        <f>U5*B5</f>
        <v>32.414041401836954</v>
      </c>
      <c r="W6">
        <f>W5+V6</f>
        <v>32.414041401836954</v>
      </c>
      <c r="X6">
        <f>IF(U6&lt;X$3,X5,W6)</f>
        <v>32.414041401836954</v>
      </c>
      <c r="Y6">
        <f t="shared" ref="Y6:Y37" si="10">IF(U6&lt;X$3,Y5,A6/60)</f>
        <v>1</v>
      </c>
    </row>
    <row r="7" spans="1:25" x14ac:dyDescent="0.25">
      <c r="A7">
        <f t="shared" ref="A7:A59" si="11">A6+B6</f>
        <v>120</v>
      </c>
      <c r="B7">
        <f t="shared" ref="B7:B59" si="12">B6</f>
        <v>60</v>
      </c>
      <c r="C7" s="6">
        <f t="shared" ref="C7:C59" si="13">A7/24/60/60</f>
        <v>1.3888888888888887E-3</v>
      </c>
      <c r="D7" s="5" t="str">
        <f t="shared" si="1"/>
        <v/>
      </c>
      <c r="E7" s="4">
        <f t="shared" si="2"/>
        <v>0.10145627896377044</v>
      </c>
      <c r="F7">
        <f t="shared" si="3"/>
        <v>0.10145627896380513</v>
      </c>
      <c r="G7" s="4">
        <v>0.10145627896373573</v>
      </c>
      <c r="H7" s="5">
        <f t="shared" ref="H7:J59" si="14">H6</f>
        <v>0.35</v>
      </c>
      <c r="I7" s="5">
        <f t="shared" si="14"/>
        <v>0.15</v>
      </c>
      <c r="J7" s="5">
        <f t="shared" si="14"/>
        <v>0.15</v>
      </c>
      <c r="L7">
        <f t="shared" si="4"/>
        <v>97.149851266063834</v>
      </c>
      <c r="M7">
        <f t="shared" si="0"/>
        <v>8.1632653061224509</v>
      </c>
      <c r="N7">
        <f t="shared" si="0"/>
        <v>44.444444444444443</v>
      </c>
      <c r="O7">
        <f t="shared" si="0"/>
        <v>44.444444444444443</v>
      </c>
      <c r="P7">
        <f t="shared" si="5"/>
        <v>194.20200546107517</v>
      </c>
      <c r="Q7">
        <f t="shared" si="6"/>
        <v>7.1758465783196029E-2</v>
      </c>
      <c r="R7" s="5">
        <f t="shared" si="7"/>
        <v>39.979887345213747</v>
      </c>
      <c r="S7">
        <f t="shared" si="8"/>
        <v>20</v>
      </c>
      <c r="U7">
        <f t="shared" si="9"/>
        <v>0.45372627301419</v>
      </c>
      <c r="V7" s="3">
        <f t="shared" ref="V7:V59" si="15">U6*B6</f>
        <v>29.587741352028733</v>
      </c>
      <c r="W7">
        <f t="shared" ref="W7:W59" si="16">W6+V7</f>
        <v>62.001782753865683</v>
      </c>
      <c r="X7">
        <f t="shared" ref="X7:X59" si="17">IF(U7&lt;X$3,X6,W7)</f>
        <v>62.001782753865683</v>
      </c>
      <c r="Y7">
        <f t="shared" si="10"/>
        <v>2</v>
      </c>
    </row>
    <row r="8" spans="1:25" x14ac:dyDescent="0.25">
      <c r="A8">
        <f t="shared" si="11"/>
        <v>180</v>
      </c>
      <c r="B8">
        <f t="shared" si="12"/>
        <v>60</v>
      </c>
      <c r="C8" s="6">
        <f t="shared" si="13"/>
        <v>2.0833333333333333E-3</v>
      </c>
      <c r="D8" s="5" t="str">
        <f t="shared" si="1"/>
        <v/>
      </c>
      <c r="E8" s="4">
        <f t="shared" si="2"/>
        <v>9.3972793338122987E-2</v>
      </c>
      <c r="F8">
        <f t="shared" si="3"/>
        <v>9.3972793338170921E-2</v>
      </c>
      <c r="G8" s="4">
        <v>9.3972793338075053E-2</v>
      </c>
      <c r="H8" s="5">
        <f t="shared" si="14"/>
        <v>0.35</v>
      </c>
      <c r="I8" s="5">
        <f t="shared" si="14"/>
        <v>0.15</v>
      </c>
      <c r="J8" s="5">
        <f t="shared" si="14"/>
        <v>0.15</v>
      </c>
      <c r="L8">
        <f t="shared" si="4"/>
        <v>113.23892219986453</v>
      </c>
      <c r="M8">
        <f t="shared" si="0"/>
        <v>8.1632653061224509</v>
      </c>
      <c r="N8">
        <f t="shared" si="0"/>
        <v>44.444444444444443</v>
      </c>
      <c r="O8">
        <f t="shared" si="0"/>
        <v>44.444444444444443</v>
      </c>
      <c r="P8">
        <f t="shared" si="5"/>
        <v>210.29107639487589</v>
      </c>
      <c r="Q8">
        <f t="shared" si="6"/>
        <v>6.8958781356011994E-2</v>
      </c>
      <c r="R8" s="5">
        <f t="shared" si="7"/>
        <v>37.14112997714976</v>
      </c>
      <c r="S8">
        <f t="shared" si="8"/>
        <v>19.999999999999993</v>
      </c>
      <c r="U8">
        <f t="shared" si="9"/>
        <v>0.42025910787895032</v>
      </c>
      <c r="V8" s="3">
        <f t="shared" si="15"/>
        <v>27.223576380851398</v>
      </c>
      <c r="W8">
        <f t="shared" si="16"/>
        <v>89.225359134717081</v>
      </c>
      <c r="X8">
        <f t="shared" si="17"/>
        <v>89.225359134717081</v>
      </c>
      <c r="Y8">
        <f t="shared" si="10"/>
        <v>3</v>
      </c>
    </row>
    <row r="9" spans="1:25" x14ac:dyDescent="0.25">
      <c r="A9">
        <f t="shared" si="11"/>
        <v>240</v>
      </c>
      <c r="B9">
        <f t="shared" si="12"/>
        <v>60</v>
      </c>
      <c r="C9" s="6">
        <f t="shared" si="13"/>
        <v>2.7777777777777775E-3</v>
      </c>
      <c r="D9" s="5" t="str">
        <f t="shared" si="1"/>
        <v/>
      </c>
      <c r="E9" s="4">
        <f t="shared" si="2"/>
        <v>8.7534622328610312E-2</v>
      </c>
      <c r="F9">
        <f t="shared" si="3"/>
        <v>8.7534622328634473E-2</v>
      </c>
      <c r="G9" s="4">
        <v>8.7534622328586165E-2</v>
      </c>
      <c r="H9" s="5">
        <f t="shared" si="14"/>
        <v>0.35</v>
      </c>
      <c r="I9" s="5">
        <f t="shared" si="14"/>
        <v>0.15</v>
      </c>
      <c r="J9" s="5">
        <f t="shared" si="14"/>
        <v>0.15</v>
      </c>
      <c r="L9">
        <f t="shared" si="4"/>
        <v>130.50894392668502</v>
      </c>
      <c r="M9">
        <f t="shared" si="0"/>
        <v>8.1632653061224509</v>
      </c>
      <c r="N9">
        <f t="shared" si="0"/>
        <v>44.444444444444443</v>
      </c>
      <c r="O9">
        <f t="shared" si="0"/>
        <v>44.444444444444443</v>
      </c>
      <c r="P9">
        <f t="shared" si="5"/>
        <v>227.56109812169635</v>
      </c>
      <c r="Q9">
        <f t="shared" si="6"/>
        <v>6.6290453423526935E-2</v>
      </c>
      <c r="R9" s="5">
        <f t="shared" si="7"/>
        <v>34.872874038354269</v>
      </c>
      <c r="S9">
        <f t="shared" si="8"/>
        <v>20</v>
      </c>
      <c r="U9">
        <f t="shared" si="9"/>
        <v>0.3914667318229792</v>
      </c>
      <c r="V9" s="3">
        <f t="shared" si="15"/>
        <v>25.215546472737021</v>
      </c>
      <c r="W9">
        <f t="shared" si="16"/>
        <v>114.4409056074541</v>
      </c>
      <c r="X9">
        <f t="shared" si="17"/>
        <v>114.4409056074541</v>
      </c>
      <c r="Y9">
        <f t="shared" si="10"/>
        <v>4</v>
      </c>
    </row>
    <row r="10" spans="1:25" x14ac:dyDescent="0.25">
      <c r="A10">
        <f t="shared" si="11"/>
        <v>300</v>
      </c>
      <c r="B10">
        <f t="shared" si="12"/>
        <v>60</v>
      </c>
      <c r="C10" s="6">
        <f t="shared" si="13"/>
        <v>3.4722222222222225E-3</v>
      </c>
      <c r="D10" s="5" t="str">
        <f t="shared" si="1"/>
        <v/>
      </c>
      <c r="E10" s="4">
        <f t="shared" si="2"/>
        <v>8.1934961374569154E-2</v>
      </c>
      <c r="F10">
        <f t="shared" si="3"/>
        <v>8.193496137456284E-2</v>
      </c>
      <c r="G10" s="4">
        <v>8.1934961374575482E-2</v>
      </c>
      <c r="H10" s="5">
        <f t="shared" si="14"/>
        <v>0.35</v>
      </c>
      <c r="I10" s="5">
        <f t="shared" si="14"/>
        <v>0.15</v>
      </c>
      <c r="J10" s="5">
        <f t="shared" si="14"/>
        <v>0.15</v>
      </c>
      <c r="L10">
        <f t="shared" si="4"/>
        <v>148.95719768213695</v>
      </c>
      <c r="M10">
        <f t="shared" si="0"/>
        <v>8.1632653061224509</v>
      </c>
      <c r="N10">
        <f t="shared" si="0"/>
        <v>44.444444444444443</v>
      </c>
      <c r="O10">
        <f t="shared" si="0"/>
        <v>44.444444444444443</v>
      </c>
      <c r="P10">
        <f t="shared" si="5"/>
        <v>246.0093518771483</v>
      </c>
      <c r="Q10">
        <f t="shared" si="6"/>
        <v>6.3756459442696478E-2</v>
      </c>
      <c r="R10" s="5">
        <f t="shared" si="7"/>
        <v>33.030878091854696</v>
      </c>
      <c r="S10">
        <f t="shared" si="8"/>
        <v>19.999999999999993</v>
      </c>
      <c r="U10">
        <f t="shared" si="9"/>
        <v>0.3664242867347407</v>
      </c>
      <c r="V10" s="3">
        <f t="shared" si="15"/>
        <v>23.488003909378751</v>
      </c>
      <c r="W10">
        <f t="shared" si="16"/>
        <v>137.92890951683285</v>
      </c>
      <c r="X10">
        <f t="shared" si="17"/>
        <v>137.92890951683285</v>
      </c>
      <c r="Y10">
        <f t="shared" si="10"/>
        <v>5</v>
      </c>
    </row>
    <row r="11" spans="1:25" x14ac:dyDescent="0.25">
      <c r="A11">
        <f t="shared" si="11"/>
        <v>360</v>
      </c>
      <c r="B11">
        <f t="shared" si="12"/>
        <v>60</v>
      </c>
      <c r="C11" s="6">
        <f t="shared" si="13"/>
        <v>4.1666666666666666E-3</v>
      </c>
      <c r="D11" s="5" t="str">
        <f t="shared" si="1"/>
        <v/>
      </c>
      <c r="E11" s="4">
        <f t="shared" si="2"/>
        <v>7.701854064696223E-2</v>
      </c>
      <c r="F11">
        <f t="shared" si="3"/>
        <v>7.7018540646933531E-2</v>
      </c>
      <c r="G11" s="4">
        <v>7.7018540646990929E-2</v>
      </c>
      <c r="H11" s="5">
        <f t="shared" si="14"/>
        <v>0.35</v>
      </c>
      <c r="I11" s="5">
        <f t="shared" si="14"/>
        <v>0.15</v>
      </c>
      <c r="J11" s="5">
        <f t="shared" si="14"/>
        <v>0.15</v>
      </c>
      <c r="L11">
        <f t="shared" si="4"/>
        <v>168.58131196385489</v>
      </c>
      <c r="M11">
        <f t="shared" si="0"/>
        <v>8.1632653061224509</v>
      </c>
      <c r="N11">
        <f t="shared" si="0"/>
        <v>44.444444444444443</v>
      </c>
      <c r="O11">
        <f t="shared" si="0"/>
        <v>44.444444444444443</v>
      </c>
      <c r="P11">
        <f t="shared" si="5"/>
        <v>265.63346615886627</v>
      </c>
      <c r="Q11">
        <f t="shared" si="6"/>
        <v>6.1356221324489563E-2</v>
      </c>
      <c r="R11" s="5">
        <f t="shared" si="7"/>
        <v>31.513987293659223</v>
      </c>
      <c r="S11">
        <f t="shared" si="8"/>
        <v>19.999999999999996</v>
      </c>
      <c r="U11">
        <f t="shared" si="9"/>
        <v>0.34443738482900466</v>
      </c>
      <c r="V11" s="3">
        <f t="shared" si="15"/>
        <v>21.98545720408444</v>
      </c>
      <c r="W11">
        <f t="shared" si="16"/>
        <v>159.91436672091729</v>
      </c>
      <c r="X11">
        <f t="shared" si="17"/>
        <v>159.91436672091729</v>
      </c>
      <c r="Y11">
        <f t="shared" si="10"/>
        <v>6</v>
      </c>
    </row>
    <row r="12" spans="1:25" x14ac:dyDescent="0.25">
      <c r="A12">
        <f t="shared" si="11"/>
        <v>420</v>
      </c>
      <c r="B12">
        <f t="shared" si="12"/>
        <v>60</v>
      </c>
      <c r="C12" s="6">
        <f t="shared" si="13"/>
        <v>4.8611111111111112E-3</v>
      </c>
      <c r="D12" s="5" t="str">
        <f t="shared" si="1"/>
        <v/>
      </c>
      <c r="E12" s="4">
        <f t="shared" si="2"/>
        <v>7.2666436178419641E-2</v>
      </c>
      <c r="F12">
        <f t="shared" si="3"/>
        <v>7.2666436178380339E-2</v>
      </c>
      <c r="G12" s="4">
        <v>7.2666436178458943E-2</v>
      </c>
      <c r="H12" s="5">
        <f t="shared" si="14"/>
        <v>0.35</v>
      </c>
      <c r="I12" s="5">
        <f t="shared" si="14"/>
        <v>0.15</v>
      </c>
      <c r="J12" s="5">
        <f t="shared" si="14"/>
        <v>0.15</v>
      </c>
      <c r="L12">
        <f t="shared" si="4"/>
        <v>189.37919985019974</v>
      </c>
      <c r="M12">
        <f t="shared" si="0"/>
        <v>8.1632653061224509</v>
      </c>
      <c r="N12">
        <f t="shared" si="0"/>
        <v>44.444444444444443</v>
      </c>
      <c r="O12">
        <f t="shared" si="0"/>
        <v>44.444444444444443</v>
      </c>
      <c r="P12">
        <f t="shared" si="5"/>
        <v>286.43135404521109</v>
      </c>
      <c r="Q12">
        <f t="shared" si="6"/>
        <v>5.9086698194456597E-2</v>
      </c>
      <c r="R12" s="5">
        <f t="shared" si="7"/>
        <v>30.249505148588682</v>
      </c>
      <c r="S12">
        <f t="shared" si="8"/>
        <v>19.999999999999996</v>
      </c>
      <c r="U12">
        <f t="shared" si="9"/>
        <v>0.32497418195536842</v>
      </c>
      <c r="V12" s="3">
        <f t="shared" si="15"/>
        <v>20.666243089740281</v>
      </c>
      <c r="W12">
        <f t="shared" si="16"/>
        <v>180.58060981065756</v>
      </c>
      <c r="X12">
        <f t="shared" si="17"/>
        <v>180.58060981065756</v>
      </c>
      <c r="Y12">
        <f t="shared" si="10"/>
        <v>7</v>
      </c>
    </row>
    <row r="13" spans="1:25" x14ac:dyDescent="0.25">
      <c r="A13">
        <f t="shared" si="11"/>
        <v>480</v>
      </c>
      <c r="B13">
        <f t="shared" si="12"/>
        <v>60</v>
      </c>
      <c r="C13" s="6">
        <f t="shared" si="13"/>
        <v>5.5555555555555549E-3</v>
      </c>
      <c r="D13" s="5" t="str">
        <f t="shared" si="1"/>
        <v/>
      </c>
      <c r="E13" s="4">
        <f t="shared" si="2"/>
        <v>6.8785973891548696E-2</v>
      </c>
      <c r="F13">
        <f t="shared" si="3"/>
        <v>6.878597389150895E-2</v>
      </c>
      <c r="G13" s="4">
        <v>6.8785973891588442E-2</v>
      </c>
      <c r="H13" s="5">
        <f t="shared" si="14"/>
        <v>0.35</v>
      </c>
      <c r="I13" s="5">
        <f t="shared" si="14"/>
        <v>0.15</v>
      </c>
      <c r="J13" s="5">
        <f t="shared" si="14"/>
        <v>0.15</v>
      </c>
      <c r="L13">
        <f t="shared" si="4"/>
        <v>211.34901053564562</v>
      </c>
      <c r="M13">
        <f t="shared" si="0"/>
        <v>8.1632653061224509</v>
      </c>
      <c r="N13">
        <f t="shared" si="0"/>
        <v>44.444444444444443</v>
      </c>
      <c r="O13">
        <f t="shared" si="0"/>
        <v>44.444444444444443</v>
      </c>
      <c r="P13">
        <f t="shared" si="5"/>
        <v>308.401164730657</v>
      </c>
      <c r="Q13">
        <f t="shared" si="6"/>
        <v>5.6943216514554057E-2</v>
      </c>
      <c r="R13" s="5">
        <f t="shared" si="7"/>
        <v>29.184065158293492</v>
      </c>
      <c r="S13">
        <f t="shared" si="8"/>
        <v>20</v>
      </c>
      <c r="U13">
        <f t="shared" si="9"/>
        <v>0.30762022704023501</v>
      </c>
      <c r="V13" s="3">
        <f t="shared" si="15"/>
        <v>19.498450917322106</v>
      </c>
      <c r="W13">
        <f t="shared" si="16"/>
        <v>200.07906072797968</v>
      </c>
      <c r="X13">
        <f t="shared" si="17"/>
        <v>200.07906072797968</v>
      </c>
      <c r="Y13">
        <f t="shared" si="10"/>
        <v>8</v>
      </c>
    </row>
    <row r="14" spans="1:25" x14ac:dyDescent="0.25">
      <c r="A14">
        <f t="shared" si="11"/>
        <v>540</v>
      </c>
      <c r="B14">
        <f t="shared" si="12"/>
        <v>60</v>
      </c>
      <c r="C14" s="6">
        <f t="shared" si="13"/>
        <v>6.2500000000000003E-3</v>
      </c>
      <c r="D14" s="5" t="str">
        <f t="shared" si="1"/>
        <v/>
      </c>
      <c r="E14" s="4">
        <f t="shared" si="2"/>
        <v>6.530383379904911E-2</v>
      </c>
      <c r="F14">
        <f t="shared" si="3"/>
        <v>6.5303833799015901E-2</v>
      </c>
      <c r="G14" s="4">
        <v>6.5303833799082334E-2</v>
      </c>
      <c r="H14" s="5">
        <f t="shared" si="14"/>
        <v>0.35</v>
      </c>
      <c r="I14" s="5">
        <f t="shared" si="14"/>
        <v>0.15</v>
      </c>
      <c r="J14" s="5">
        <f t="shared" si="14"/>
        <v>0.15</v>
      </c>
      <c r="L14">
        <f t="shared" si="4"/>
        <v>234.48909127969918</v>
      </c>
      <c r="M14">
        <f t="shared" si="0"/>
        <v>8.1632653061224509</v>
      </c>
      <c r="N14">
        <f t="shared" si="0"/>
        <v>44.444444444444443</v>
      </c>
      <c r="O14">
        <f t="shared" si="0"/>
        <v>44.444444444444443</v>
      </c>
      <c r="P14">
        <f t="shared" si="5"/>
        <v>331.54124547471054</v>
      </c>
      <c r="Q14">
        <f t="shared" si="6"/>
        <v>5.4920087145484207E-2</v>
      </c>
      <c r="R14" s="5">
        <f t="shared" si="7"/>
        <v>28.277754301094312</v>
      </c>
      <c r="S14">
        <f t="shared" si="8"/>
        <v>19.999999999999996</v>
      </c>
      <c r="U14">
        <f t="shared" si="9"/>
        <v>0.29204762313219285</v>
      </c>
      <c r="V14" s="3">
        <f t="shared" si="15"/>
        <v>18.457213622414102</v>
      </c>
      <c r="W14">
        <f t="shared" si="16"/>
        <v>218.5362743503938</v>
      </c>
      <c r="X14">
        <f t="shared" si="17"/>
        <v>218.5362743503938</v>
      </c>
      <c r="Y14">
        <f t="shared" si="10"/>
        <v>9</v>
      </c>
    </row>
    <row r="15" spans="1:25" x14ac:dyDescent="0.25">
      <c r="A15">
        <f t="shared" si="11"/>
        <v>600</v>
      </c>
      <c r="B15">
        <f t="shared" si="12"/>
        <v>60</v>
      </c>
      <c r="C15" s="6">
        <f t="shared" si="13"/>
        <v>6.9444444444444449E-3</v>
      </c>
      <c r="D15" s="5" t="str">
        <f t="shared" si="1"/>
        <v/>
      </c>
      <c r="E15" s="4">
        <f t="shared" si="2"/>
        <v>6.2161226954555032E-2</v>
      </c>
      <c r="F15">
        <f t="shared" si="3"/>
        <v>6.2161226954532141E-2</v>
      </c>
      <c r="G15" s="4">
        <v>6.2161226954577931E-2</v>
      </c>
      <c r="H15" s="5">
        <f t="shared" si="14"/>
        <v>0.35</v>
      </c>
      <c r="I15" s="5">
        <f t="shared" si="14"/>
        <v>0.15</v>
      </c>
      <c r="J15" s="5">
        <f t="shared" si="14"/>
        <v>0.15</v>
      </c>
      <c r="L15">
        <f t="shared" si="4"/>
        <v>258.79795711988277</v>
      </c>
      <c r="M15">
        <f t="shared" si="0"/>
        <v>8.1632653061224509</v>
      </c>
      <c r="N15">
        <f t="shared" si="0"/>
        <v>44.444444444444443</v>
      </c>
      <c r="O15">
        <f t="shared" si="0"/>
        <v>44.444444444444443</v>
      </c>
      <c r="P15">
        <f t="shared" si="5"/>
        <v>355.85011131489415</v>
      </c>
      <c r="Q15">
        <f t="shared" si="6"/>
        <v>5.3011054946750437E-2</v>
      </c>
      <c r="R15" s="5">
        <f t="shared" si="7"/>
        <v>27.500225679915545</v>
      </c>
      <c r="S15">
        <f t="shared" si="8"/>
        <v>19.999999999999996</v>
      </c>
      <c r="U15">
        <f t="shared" si="9"/>
        <v>0.27799345807045694</v>
      </c>
      <c r="V15" s="3">
        <f t="shared" si="15"/>
        <v>17.52285738793157</v>
      </c>
      <c r="W15">
        <f t="shared" si="16"/>
        <v>236.05913173832536</v>
      </c>
      <c r="X15">
        <f t="shared" si="17"/>
        <v>236.05913173832536</v>
      </c>
      <c r="Y15">
        <f t="shared" si="10"/>
        <v>10</v>
      </c>
    </row>
    <row r="16" spans="1:25" x14ac:dyDescent="0.25">
      <c r="A16">
        <f t="shared" si="11"/>
        <v>660</v>
      </c>
      <c r="B16">
        <f t="shared" si="12"/>
        <v>60</v>
      </c>
      <c r="C16" s="6">
        <f t="shared" si="13"/>
        <v>7.6388888888888886E-3</v>
      </c>
      <c r="D16" s="5" t="str">
        <f t="shared" si="1"/>
        <v/>
      </c>
      <c r="E16" s="4">
        <f t="shared" si="2"/>
        <v>5.9310450968876029E-2</v>
      </c>
      <c r="F16">
        <f t="shared" si="3"/>
        <v>5.9310450968864781E-2</v>
      </c>
      <c r="G16" s="4">
        <v>5.9310450968887277E-2</v>
      </c>
      <c r="H16" s="5">
        <f t="shared" si="14"/>
        <v>0.35</v>
      </c>
      <c r="I16" s="5">
        <f t="shared" si="14"/>
        <v>0.15</v>
      </c>
      <c r="J16" s="5">
        <f t="shared" si="14"/>
        <v>0.15</v>
      </c>
      <c r="L16">
        <f t="shared" si="4"/>
        <v>284.27426646661502</v>
      </c>
      <c r="M16">
        <f t="shared" si="0"/>
        <v>8.1632653061224509</v>
      </c>
      <c r="N16">
        <f t="shared" si="0"/>
        <v>44.444444444444443</v>
      </c>
      <c r="O16">
        <f t="shared" si="0"/>
        <v>44.444444444444443</v>
      </c>
      <c r="P16">
        <f t="shared" si="5"/>
        <v>381.3264206616264</v>
      </c>
      <c r="Q16">
        <f t="shared" si="6"/>
        <v>5.1209619806685848E-2</v>
      </c>
      <c r="R16" s="5">
        <f t="shared" si="7"/>
        <v>26.828064699722589</v>
      </c>
      <c r="S16">
        <f t="shared" si="8"/>
        <v>19.999999999999993</v>
      </c>
      <c r="U16">
        <f t="shared" si="9"/>
        <v>0.26524440028520041</v>
      </c>
      <c r="V16" s="3">
        <f t="shared" si="15"/>
        <v>16.679607484227418</v>
      </c>
      <c r="W16">
        <f t="shared" si="16"/>
        <v>252.73873922255279</v>
      </c>
      <c r="X16">
        <f t="shared" si="17"/>
        <v>252.73873922255279</v>
      </c>
      <c r="Y16">
        <f t="shared" si="10"/>
        <v>11</v>
      </c>
    </row>
    <row r="17" spans="1:25" x14ac:dyDescent="0.25">
      <c r="A17">
        <f t="shared" si="11"/>
        <v>720</v>
      </c>
      <c r="B17">
        <f t="shared" si="12"/>
        <v>60</v>
      </c>
      <c r="C17" s="6">
        <f t="shared" si="13"/>
        <v>8.3333333333333332E-3</v>
      </c>
      <c r="D17" s="5" t="str">
        <f t="shared" si="1"/>
        <v/>
      </c>
      <c r="E17" s="4">
        <f t="shared" si="2"/>
        <v>5.6712384073852304E-2</v>
      </c>
      <c r="F17">
        <f t="shared" si="3"/>
        <v>5.6712384073852332E-2</v>
      </c>
      <c r="G17" s="4">
        <v>5.6712384073852276E-2</v>
      </c>
      <c r="H17" s="5">
        <f t="shared" si="14"/>
        <v>0.35</v>
      </c>
      <c r="I17" s="5">
        <f t="shared" si="14"/>
        <v>0.15</v>
      </c>
      <c r="J17" s="5">
        <f t="shared" si="14"/>
        <v>0.15</v>
      </c>
      <c r="L17">
        <f t="shared" si="4"/>
        <v>310.91680121886515</v>
      </c>
      <c r="M17">
        <f t="shared" si="0"/>
        <v>8.1632653061224509</v>
      </c>
      <c r="N17">
        <f t="shared" si="0"/>
        <v>44.444444444444443</v>
      </c>
      <c r="O17">
        <f t="shared" si="0"/>
        <v>44.444444444444443</v>
      </c>
      <c r="P17">
        <f t="shared" si="5"/>
        <v>407.96895541387653</v>
      </c>
      <c r="Q17">
        <f t="shared" si="6"/>
        <v>4.950926075636794E-2</v>
      </c>
      <c r="R17" s="5">
        <f t="shared" si="7"/>
        <v>26.242966209258853</v>
      </c>
      <c r="S17">
        <f t="shared" si="8"/>
        <v>20</v>
      </c>
      <c r="U17">
        <f t="shared" si="9"/>
        <v>0.25362549191042028</v>
      </c>
      <c r="V17" s="3">
        <f t="shared" si="15"/>
        <v>15.914664017112024</v>
      </c>
      <c r="W17">
        <f t="shared" si="16"/>
        <v>268.65340323966484</v>
      </c>
      <c r="X17">
        <f t="shared" si="17"/>
        <v>268.65340323966484</v>
      </c>
      <c r="Y17">
        <f t="shared" si="10"/>
        <v>12</v>
      </c>
    </row>
    <row r="18" spans="1:25" x14ac:dyDescent="0.25">
      <c r="A18">
        <f t="shared" si="11"/>
        <v>780</v>
      </c>
      <c r="B18">
        <f t="shared" si="12"/>
        <v>60</v>
      </c>
      <c r="C18" s="6">
        <f t="shared" si="13"/>
        <v>9.0277777777777769E-3</v>
      </c>
      <c r="D18" s="5" t="str">
        <f t="shared" si="1"/>
        <v/>
      </c>
      <c r="E18" s="4">
        <f t="shared" si="2"/>
        <v>5.4334631576221828E-2</v>
      </c>
      <c r="F18">
        <f t="shared" si="3"/>
        <v>5.4334631576231716E-2</v>
      </c>
      <c r="G18" s="4">
        <v>5.4334631576211948E-2</v>
      </c>
      <c r="H18" s="5">
        <f t="shared" si="14"/>
        <v>0.35</v>
      </c>
      <c r="I18" s="5">
        <f t="shared" si="14"/>
        <v>0.15</v>
      </c>
      <c r="J18" s="5">
        <f t="shared" si="14"/>
        <v>0.15</v>
      </c>
      <c r="L18">
        <f t="shared" si="4"/>
        <v>338.72445040015418</v>
      </c>
      <c r="M18">
        <f t="shared" si="0"/>
        <v>8.1632653061224509</v>
      </c>
      <c r="N18">
        <f t="shared" si="0"/>
        <v>44.444444444444443</v>
      </c>
      <c r="O18">
        <f t="shared" si="0"/>
        <v>44.444444444444443</v>
      </c>
      <c r="P18">
        <f t="shared" si="5"/>
        <v>435.77660459516557</v>
      </c>
      <c r="Q18">
        <f t="shared" si="6"/>
        <v>4.7903588128719858E-2</v>
      </c>
      <c r="R18" s="5">
        <f t="shared" si="7"/>
        <v>25.730448692461273</v>
      </c>
      <c r="S18">
        <f t="shared" si="8"/>
        <v>20.000000000000004</v>
      </c>
      <c r="U18">
        <f t="shared" si="9"/>
        <v>0.24299185947363294</v>
      </c>
      <c r="V18" s="3">
        <f t="shared" si="15"/>
        <v>15.217529514625216</v>
      </c>
      <c r="W18">
        <f t="shared" si="16"/>
        <v>283.87093275429004</v>
      </c>
      <c r="X18">
        <f t="shared" si="17"/>
        <v>283.87093275429004</v>
      </c>
      <c r="Y18">
        <f t="shared" si="10"/>
        <v>13</v>
      </c>
    </row>
    <row r="19" spans="1:25" x14ac:dyDescent="0.25">
      <c r="A19">
        <f t="shared" si="11"/>
        <v>840</v>
      </c>
      <c r="B19">
        <f t="shared" si="12"/>
        <v>60</v>
      </c>
      <c r="C19" s="6">
        <f t="shared" si="13"/>
        <v>9.7222222222222224E-3</v>
      </c>
      <c r="D19" s="5" t="str">
        <f t="shared" si="1"/>
        <v/>
      </c>
      <c r="E19" s="4">
        <f t="shared" si="2"/>
        <v>5.2150134303670923E-2</v>
      </c>
      <c r="F19">
        <f t="shared" si="3"/>
        <v>5.2150134303688735E-2</v>
      </c>
      <c r="G19" s="4">
        <v>5.2150134303653117E-2</v>
      </c>
      <c r="H19" s="5">
        <f t="shared" si="14"/>
        <v>0.35</v>
      </c>
      <c r="I19" s="5">
        <f t="shared" si="14"/>
        <v>0.15</v>
      </c>
      <c r="J19" s="5">
        <f t="shared" si="14"/>
        <v>0.15</v>
      </c>
      <c r="L19">
        <f t="shared" si="4"/>
        <v>367.69619656863097</v>
      </c>
      <c r="M19">
        <f t="shared" si="0"/>
        <v>8.1632653061224509</v>
      </c>
      <c r="N19">
        <f t="shared" si="0"/>
        <v>44.444444444444443</v>
      </c>
      <c r="O19">
        <f t="shared" si="0"/>
        <v>44.444444444444443</v>
      </c>
      <c r="P19">
        <f t="shared" si="5"/>
        <v>464.74835076364235</v>
      </c>
      <c r="Q19">
        <f t="shared" si="6"/>
        <v>4.6386443009033218E-2</v>
      </c>
      <c r="R19" s="5">
        <f t="shared" si="7"/>
        <v>25.278931634360617</v>
      </c>
      <c r="S19">
        <f t="shared" si="8"/>
        <v>19.999999999999993</v>
      </c>
      <c r="U19">
        <f t="shared" si="9"/>
        <v>0.23322249067742401</v>
      </c>
      <c r="V19" s="3">
        <f t="shared" si="15"/>
        <v>14.579511568417976</v>
      </c>
      <c r="W19">
        <f t="shared" si="16"/>
        <v>298.45044432270799</v>
      </c>
      <c r="X19">
        <f t="shared" si="17"/>
        <v>298.45044432270799</v>
      </c>
      <c r="Y19">
        <f t="shared" si="10"/>
        <v>14</v>
      </c>
    </row>
    <row r="20" spans="1:25" x14ac:dyDescent="0.25">
      <c r="A20">
        <f t="shared" si="11"/>
        <v>900</v>
      </c>
      <c r="B20">
        <f t="shared" si="12"/>
        <v>60</v>
      </c>
      <c r="C20" s="6">
        <f t="shared" si="13"/>
        <v>1.0416666666666666E-2</v>
      </c>
      <c r="D20" s="5" t="str">
        <f t="shared" si="1"/>
        <v/>
      </c>
      <c r="E20" s="4">
        <f t="shared" si="2"/>
        <v>5.0136109738139888E-2</v>
      </c>
      <c r="F20">
        <f>(F$2/F$1)/(EXP((F$4*W20)/(F$2/F$3)))</f>
        <v>5.0136109738163515E-2</v>
      </c>
      <c r="G20" s="4">
        <v>5.0136109738116261E-2</v>
      </c>
      <c r="H20" s="5">
        <f t="shared" si="14"/>
        <v>0.35</v>
      </c>
      <c r="I20" s="5">
        <f t="shared" si="14"/>
        <v>0.15</v>
      </c>
      <c r="J20" s="5">
        <f t="shared" si="14"/>
        <v>0.15</v>
      </c>
      <c r="L20">
        <f t="shared" si="4"/>
        <v>397.83110443695665</v>
      </c>
      <c r="M20">
        <f t="shared" si="0"/>
        <v>8.1632653061224509</v>
      </c>
      <c r="N20">
        <f t="shared" si="0"/>
        <v>44.444444444444443</v>
      </c>
      <c r="O20">
        <f t="shared" si="0"/>
        <v>44.444444444444443</v>
      </c>
      <c r="P20">
        <f t="shared" si="5"/>
        <v>494.88325863196803</v>
      </c>
      <c r="Q20">
        <f t="shared" si="6"/>
        <v>4.4951958570867451E-2</v>
      </c>
      <c r="R20" s="5">
        <f t="shared" si="7"/>
        <v>24.879063155826771</v>
      </c>
      <c r="S20">
        <f t="shared" si="8"/>
        <v>20</v>
      </c>
      <c r="U20">
        <f t="shared" si="9"/>
        <v>0.22421549900363427</v>
      </c>
      <c r="V20" s="3">
        <f t="shared" si="15"/>
        <v>13.99334944064544</v>
      </c>
      <c r="W20">
        <f t="shared" si="16"/>
        <v>312.44379376335343</v>
      </c>
      <c r="X20">
        <f t="shared" si="17"/>
        <v>312.44379376335343</v>
      </c>
      <c r="Y20">
        <f t="shared" si="10"/>
        <v>15</v>
      </c>
    </row>
    <row r="21" spans="1:25" x14ac:dyDescent="0.25">
      <c r="A21">
        <f t="shared" si="11"/>
        <v>960</v>
      </c>
      <c r="B21">
        <f t="shared" si="12"/>
        <v>60</v>
      </c>
      <c r="C21" s="6">
        <f t="shared" si="13"/>
        <v>1.111111111111111E-2</v>
      </c>
      <c r="D21" s="5" t="str">
        <f t="shared" si="1"/>
        <v/>
      </c>
      <c r="E21" s="4">
        <f t="shared" si="2"/>
        <v>4.8273236383738274E-2</v>
      </c>
      <c r="F21">
        <f t="shared" si="3"/>
        <v>4.8273236383765683E-2</v>
      </c>
      <c r="G21" s="4">
        <v>4.8273236383710866E-2</v>
      </c>
      <c r="H21" s="5">
        <f t="shared" si="14"/>
        <v>0.35</v>
      </c>
      <c r="I21" s="5">
        <f t="shared" si="14"/>
        <v>0.15</v>
      </c>
      <c r="J21" s="5">
        <f t="shared" si="14"/>
        <v>0.15</v>
      </c>
      <c r="L21">
        <f t="shared" si="4"/>
        <v>429.12831127004677</v>
      </c>
      <c r="M21">
        <f t="shared" si="4"/>
        <v>8.1632653061224509</v>
      </c>
      <c r="N21">
        <f t="shared" si="4"/>
        <v>44.444444444444443</v>
      </c>
      <c r="O21">
        <f t="shared" si="4"/>
        <v>44.444444444444443</v>
      </c>
      <c r="P21">
        <f t="shared" si="5"/>
        <v>526.18046546505809</v>
      </c>
      <c r="Q21">
        <f t="shared" si="6"/>
        <v>4.3594594221181601E-2</v>
      </c>
      <c r="R21" s="5">
        <f t="shared" si="7"/>
        <v>24.523223084851992</v>
      </c>
      <c r="S21">
        <f t="shared" si="8"/>
        <v>19.999999999999996</v>
      </c>
      <c r="U21">
        <f t="shared" si="9"/>
        <v>0.21588447609578723</v>
      </c>
      <c r="V21" s="3">
        <f t="shared" si="15"/>
        <v>13.452929940218056</v>
      </c>
      <c r="W21">
        <f t="shared" si="16"/>
        <v>325.89672370357147</v>
      </c>
      <c r="X21">
        <f t="shared" si="17"/>
        <v>325.89672370357147</v>
      </c>
      <c r="Y21">
        <f t="shared" si="10"/>
        <v>16</v>
      </c>
    </row>
    <row r="22" spans="1:25" x14ac:dyDescent="0.25">
      <c r="A22">
        <f t="shared" si="11"/>
        <v>1020</v>
      </c>
      <c r="B22">
        <f t="shared" si="12"/>
        <v>60</v>
      </c>
      <c r="C22" s="6">
        <f t="shared" si="13"/>
        <v>1.1805555555555557E-2</v>
      </c>
      <c r="D22" s="5" t="str">
        <f t="shared" si="1"/>
        <v/>
      </c>
      <c r="E22" s="4">
        <f t="shared" si="2"/>
        <v>4.6545018440521065E-2</v>
      </c>
      <c r="F22">
        <f t="shared" si="3"/>
        <v>4.6545018440550381E-2</v>
      </c>
      <c r="G22" s="4">
        <v>4.6545018440491748E-2</v>
      </c>
      <c r="H22" s="5">
        <f t="shared" si="14"/>
        <v>0.35</v>
      </c>
      <c r="I22" s="5">
        <f t="shared" si="14"/>
        <v>0.15</v>
      </c>
      <c r="J22" s="5">
        <f t="shared" si="14"/>
        <v>0.15</v>
      </c>
      <c r="L22">
        <f t="shared" si="4"/>
        <v>461.58701872622083</v>
      </c>
      <c r="M22">
        <f t="shared" si="4"/>
        <v>8.1632653061224509</v>
      </c>
      <c r="N22">
        <f t="shared" si="4"/>
        <v>44.444444444444443</v>
      </c>
      <c r="O22">
        <f t="shared" si="4"/>
        <v>44.444444444444443</v>
      </c>
      <c r="P22">
        <f t="shared" si="5"/>
        <v>558.6391729212321</v>
      </c>
      <c r="Q22">
        <f t="shared" si="6"/>
        <v>4.2309150645547397E-2</v>
      </c>
      <c r="R22" s="5">
        <f t="shared" si="7"/>
        <v>24.20515093612611</v>
      </c>
      <c r="S22">
        <f t="shared" si="8"/>
        <v>20.000000000000004</v>
      </c>
      <c r="U22">
        <f t="shared" si="9"/>
        <v>0.2081556504938416</v>
      </c>
      <c r="V22" s="3">
        <f t="shared" si="15"/>
        <v>12.953068565747234</v>
      </c>
      <c r="W22">
        <f t="shared" si="16"/>
        <v>338.8497922693187</v>
      </c>
      <c r="X22">
        <f t="shared" si="17"/>
        <v>338.8497922693187</v>
      </c>
      <c r="Y22">
        <f t="shared" si="10"/>
        <v>17</v>
      </c>
    </row>
    <row r="23" spans="1:25" x14ac:dyDescent="0.25">
      <c r="A23">
        <f t="shared" si="11"/>
        <v>1080</v>
      </c>
      <c r="B23">
        <f t="shared" si="12"/>
        <v>60</v>
      </c>
      <c r="C23" s="6">
        <f t="shared" si="13"/>
        <v>1.2500000000000001E-2</v>
      </c>
      <c r="D23" s="5" t="str">
        <f t="shared" si="1"/>
        <v/>
      </c>
      <c r="E23" s="4">
        <f t="shared" si="2"/>
        <v>4.4937285833380192E-2</v>
      </c>
      <c r="F23">
        <f t="shared" si="3"/>
        <v>4.4937285833409842E-2</v>
      </c>
      <c r="G23" s="4">
        <v>4.4937285833350535E-2</v>
      </c>
      <c r="H23" s="5">
        <f t="shared" si="14"/>
        <v>0.35</v>
      </c>
      <c r="I23" s="5">
        <f t="shared" si="14"/>
        <v>0.15</v>
      </c>
      <c r="J23" s="5">
        <f t="shared" si="14"/>
        <v>0.15</v>
      </c>
      <c r="L23">
        <f t="shared" si="4"/>
        <v>495.20648588009169</v>
      </c>
      <c r="M23">
        <f t="shared" si="4"/>
        <v>8.1632653061224509</v>
      </c>
      <c r="N23">
        <f t="shared" si="4"/>
        <v>44.444444444444443</v>
      </c>
      <c r="O23">
        <f t="shared" si="4"/>
        <v>44.444444444444443</v>
      </c>
      <c r="P23">
        <f t="shared" si="5"/>
        <v>592.25864007510302</v>
      </c>
      <c r="Q23">
        <f t="shared" si="6"/>
        <v>4.1090771691425242E-2</v>
      </c>
      <c r="R23" s="5">
        <f t="shared" si="7"/>
        <v>23.919664098200499</v>
      </c>
      <c r="S23">
        <f t="shared" si="8"/>
        <v>19.999999999999996</v>
      </c>
      <c r="U23">
        <f t="shared" si="9"/>
        <v>0.20096565169542016</v>
      </c>
      <c r="V23" s="3">
        <f t="shared" si="15"/>
        <v>12.489339029630496</v>
      </c>
      <c r="W23">
        <f t="shared" si="16"/>
        <v>351.33913129894921</v>
      </c>
      <c r="X23">
        <f t="shared" si="17"/>
        <v>351.33913129894921</v>
      </c>
      <c r="Y23">
        <f t="shared" si="10"/>
        <v>18</v>
      </c>
    </row>
    <row r="24" spans="1:25" x14ac:dyDescent="0.25">
      <c r="A24">
        <f t="shared" si="11"/>
        <v>1140</v>
      </c>
      <c r="B24">
        <f t="shared" si="12"/>
        <v>60</v>
      </c>
      <c r="C24" s="6">
        <f t="shared" si="13"/>
        <v>1.3194444444444444E-2</v>
      </c>
      <c r="D24" s="5" t="str">
        <f t="shared" si="1"/>
        <v/>
      </c>
      <c r="E24" s="4">
        <f t="shared" si="2"/>
        <v>4.3438842995803861E-2</v>
      </c>
      <c r="F24">
        <f t="shared" si="3"/>
        <v>4.3437797035340932E-2</v>
      </c>
      <c r="G24" s="4">
        <v>4.3439888956266791E-2</v>
      </c>
      <c r="H24" s="5">
        <f t="shared" si="14"/>
        <v>0.35</v>
      </c>
      <c r="I24" s="5">
        <f t="shared" si="14"/>
        <v>0.15</v>
      </c>
      <c r="J24" s="5">
        <f t="shared" si="14"/>
        <v>0.15</v>
      </c>
      <c r="L24">
        <f t="shared" si="4"/>
        <v>529.93497971119348</v>
      </c>
      <c r="M24">
        <f t="shared" si="4"/>
        <v>8.1632653061224509</v>
      </c>
      <c r="N24">
        <f t="shared" si="4"/>
        <v>44.444444444444443</v>
      </c>
      <c r="O24">
        <f t="shared" si="4"/>
        <v>44.444444444444443</v>
      </c>
      <c r="P24">
        <f t="shared" si="5"/>
        <v>626.9871339062048</v>
      </c>
      <c r="Q24">
        <f t="shared" si="6"/>
        <v>3.9936562944494686E-2</v>
      </c>
      <c r="R24" s="5">
        <f t="shared" si="7"/>
        <v>23.662794792217841</v>
      </c>
      <c r="S24">
        <f t="shared" si="8"/>
        <v>20.000000000000004</v>
      </c>
      <c r="U24">
        <f t="shared" si="9"/>
        <v>0.19426908928250988</v>
      </c>
      <c r="V24" s="3">
        <f t="shared" si="15"/>
        <v>12.057939101725209</v>
      </c>
      <c r="W24">
        <f t="shared" si="16"/>
        <v>363.39707040067441</v>
      </c>
      <c r="X24">
        <f t="shared" si="17"/>
        <v>363.39707040067441</v>
      </c>
      <c r="Y24">
        <f t="shared" si="10"/>
        <v>19</v>
      </c>
    </row>
    <row r="25" spans="1:25" x14ac:dyDescent="0.25">
      <c r="A25">
        <f t="shared" si="11"/>
        <v>1200</v>
      </c>
      <c r="B25">
        <f t="shared" si="12"/>
        <v>60</v>
      </c>
      <c r="C25" s="6">
        <f t="shared" si="13"/>
        <v>1.388888888888889E-2</v>
      </c>
      <c r="D25" s="5" t="str">
        <f t="shared" si="1"/>
        <v/>
      </c>
      <c r="E25" s="4">
        <f t="shared" si="2"/>
        <v>4.2037998238677515E-2</v>
      </c>
      <c r="F25">
        <f t="shared" si="3"/>
        <v>4.2035854382846703E-2</v>
      </c>
      <c r="G25" s="4">
        <v>4.204014209450832E-2</v>
      </c>
      <c r="H25" s="5">
        <f t="shared" si="14"/>
        <v>0.35</v>
      </c>
      <c r="I25" s="5">
        <f t="shared" si="14"/>
        <v>0.15</v>
      </c>
      <c r="J25" s="5">
        <f t="shared" si="14"/>
        <v>0.15</v>
      </c>
      <c r="L25">
        <f t="shared" si="4"/>
        <v>565.81134277624824</v>
      </c>
      <c r="M25">
        <f t="shared" si="4"/>
        <v>8.1632653061224509</v>
      </c>
      <c r="N25">
        <f t="shared" si="4"/>
        <v>44.444444444444443</v>
      </c>
      <c r="O25">
        <f t="shared" si="4"/>
        <v>44.444444444444443</v>
      </c>
      <c r="P25">
        <f t="shared" si="5"/>
        <v>662.86349697125956</v>
      </c>
      <c r="Q25">
        <f t="shared" si="6"/>
        <v>3.8840780479211336E-2</v>
      </c>
      <c r="R25" s="5">
        <f t="shared" si="7"/>
        <v>23.430548200706216</v>
      </c>
      <c r="S25">
        <f t="shared" si="8"/>
        <v>20.000000000000004</v>
      </c>
      <c r="U25">
        <f t="shared" si="9"/>
        <v>0.18800923101414199</v>
      </c>
      <c r="V25" s="3">
        <f t="shared" si="15"/>
        <v>11.656145356950592</v>
      </c>
      <c r="W25">
        <f t="shared" si="16"/>
        <v>375.05321575762503</v>
      </c>
      <c r="X25">
        <f t="shared" si="17"/>
        <v>375.05321575762503</v>
      </c>
      <c r="Y25">
        <f t="shared" si="10"/>
        <v>20</v>
      </c>
    </row>
    <row r="26" spans="1:25" x14ac:dyDescent="0.25">
      <c r="A26">
        <f t="shared" si="11"/>
        <v>1260</v>
      </c>
      <c r="B26">
        <f t="shared" si="12"/>
        <v>60</v>
      </c>
      <c r="C26" s="6">
        <f t="shared" si="13"/>
        <v>1.4583333333333334E-2</v>
      </c>
      <c r="D26" s="5" t="str">
        <f t="shared" si="1"/>
        <v/>
      </c>
      <c r="E26" s="4">
        <f t="shared" si="2"/>
        <v>4.0725049454228848E-2</v>
      </c>
      <c r="F26">
        <f t="shared" si="3"/>
        <v>4.0722184865720441E-2</v>
      </c>
      <c r="G26" s="4">
        <v>4.0727914042737262E-2</v>
      </c>
      <c r="H26" s="5">
        <f t="shared" si="14"/>
        <v>0.35</v>
      </c>
      <c r="I26" s="5">
        <f t="shared" si="14"/>
        <v>0.15</v>
      </c>
      <c r="J26" s="5">
        <f t="shared" si="14"/>
        <v>0.15</v>
      </c>
      <c r="L26">
        <f t="shared" si="4"/>
        <v>602.85888381108305</v>
      </c>
      <c r="M26">
        <f t="shared" si="4"/>
        <v>8.1632653061224509</v>
      </c>
      <c r="N26">
        <f t="shared" si="4"/>
        <v>44.444444444444443</v>
      </c>
      <c r="O26">
        <f t="shared" si="4"/>
        <v>44.444444444444443</v>
      </c>
      <c r="P26">
        <f t="shared" si="5"/>
        <v>699.91103800609437</v>
      </c>
      <c r="Q26">
        <f t="shared" si="6"/>
        <v>3.7798849277954745E-2</v>
      </c>
      <c r="R26" s="5">
        <f t="shared" si="7"/>
        <v>23.219730414569938</v>
      </c>
      <c r="S26">
        <f t="shared" si="8"/>
        <v>20.000000000000007</v>
      </c>
      <c r="U26">
        <f t="shared" si="9"/>
        <v>0.18214076876265761</v>
      </c>
      <c r="V26" s="3">
        <f t="shared" si="15"/>
        <v>11.280553860848519</v>
      </c>
      <c r="W26">
        <f t="shared" si="16"/>
        <v>386.33376961847353</v>
      </c>
      <c r="X26">
        <f t="shared" si="17"/>
        <v>386.33376961847353</v>
      </c>
      <c r="Y26">
        <f t="shared" si="10"/>
        <v>21</v>
      </c>
    </row>
    <row r="27" spans="1:25" x14ac:dyDescent="0.25">
      <c r="A27">
        <f t="shared" si="11"/>
        <v>1320</v>
      </c>
      <c r="B27">
        <f t="shared" si="12"/>
        <v>60</v>
      </c>
      <c r="C27" s="6">
        <f t="shared" si="13"/>
        <v>1.5277777777777777E-2</v>
      </c>
      <c r="D27" s="5" t="str">
        <f t="shared" si="1"/>
        <v/>
      </c>
      <c r="E27" s="4">
        <f t="shared" si="2"/>
        <v>3.9491978267258462E-2</v>
      </c>
      <c r="F27">
        <f t="shared" si="3"/>
        <v>3.948868420707341E-2</v>
      </c>
      <c r="G27" s="4">
        <v>3.9495272327443515E-2</v>
      </c>
      <c r="H27" s="5">
        <f t="shared" si="14"/>
        <v>0.35</v>
      </c>
      <c r="I27" s="5">
        <f t="shared" si="14"/>
        <v>0.15</v>
      </c>
      <c r="J27" s="5">
        <f t="shared" si="14"/>
        <v>0.15</v>
      </c>
      <c r="L27">
        <f t="shared" si="4"/>
        <v>641.0763780215309</v>
      </c>
      <c r="M27">
        <f t="shared" si="4"/>
        <v>8.1632653061224509</v>
      </c>
      <c r="N27">
        <f t="shared" si="4"/>
        <v>44.444444444444443</v>
      </c>
      <c r="O27">
        <f t="shared" si="4"/>
        <v>44.444444444444443</v>
      </c>
      <c r="P27">
        <f t="shared" si="5"/>
        <v>738.12853221654223</v>
      </c>
      <c r="Q27">
        <f t="shared" si="6"/>
        <v>3.6807303597884859E-2</v>
      </c>
      <c r="R27" s="5">
        <f t="shared" si="7"/>
        <v>23.027787562365987</v>
      </c>
      <c r="S27">
        <f t="shared" si="8"/>
        <v>20</v>
      </c>
      <c r="U27">
        <f t="shared" si="9"/>
        <v>0.17662822742806006</v>
      </c>
      <c r="V27" s="3">
        <f t="shared" si="15"/>
        <v>10.928446125759457</v>
      </c>
      <c r="W27">
        <f t="shared" si="16"/>
        <v>397.262215744233</v>
      </c>
      <c r="X27">
        <f t="shared" si="17"/>
        <v>397.262215744233</v>
      </c>
      <c r="Y27">
        <f t="shared" si="10"/>
        <v>22</v>
      </c>
    </row>
    <row r="28" spans="1:25" x14ac:dyDescent="0.25">
      <c r="A28">
        <f t="shared" si="11"/>
        <v>1380</v>
      </c>
      <c r="B28">
        <f t="shared" si="12"/>
        <v>60</v>
      </c>
      <c r="C28" s="6">
        <f t="shared" si="13"/>
        <v>1.5972222222222224E-2</v>
      </c>
      <c r="D28" s="5" t="str">
        <f t="shared" si="1"/>
        <v/>
      </c>
      <c r="E28" s="4">
        <f t="shared" si="2"/>
        <v>3.8331711129209738E-2</v>
      </c>
      <c r="F28">
        <f t="shared" si="3"/>
        <v>3.8328211181056511E-2</v>
      </c>
      <c r="G28" s="4">
        <v>3.8335211077362964E-2</v>
      </c>
      <c r="H28" s="5">
        <f t="shared" si="14"/>
        <v>0.35</v>
      </c>
      <c r="I28" s="5">
        <f t="shared" si="14"/>
        <v>0.15</v>
      </c>
      <c r="J28" s="5">
        <f t="shared" si="14"/>
        <v>0.15</v>
      </c>
      <c r="L28">
        <f t="shared" si="4"/>
        <v>680.46263451785399</v>
      </c>
      <c r="M28">
        <f t="shared" si="4"/>
        <v>8.1632653061224509</v>
      </c>
      <c r="N28">
        <f t="shared" si="4"/>
        <v>44.444444444444443</v>
      </c>
      <c r="O28">
        <f t="shared" si="4"/>
        <v>44.444444444444443</v>
      </c>
      <c r="P28">
        <f t="shared" si="5"/>
        <v>777.51478871286531</v>
      </c>
      <c r="Q28">
        <f t="shared" si="6"/>
        <v>3.586292193598823E-2</v>
      </c>
      <c r="R28" s="5">
        <f t="shared" si="7"/>
        <v>22.852534416199891</v>
      </c>
      <c r="S28">
        <f t="shared" si="8"/>
        <v>19.999999999999996</v>
      </c>
      <c r="U28">
        <f t="shared" si="9"/>
        <v>0.17144027580157306</v>
      </c>
      <c r="V28" s="3">
        <f t="shared" si="15"/>
        <v>10.597693645683604</v>
      </c>
      <c r="W28">
        <f t="shared" si="16"/>
        <v>407.8599093899166</v>
      </c>
      <c r="X28">
        <f t="shared" si="17"/>
        <v>407.8599093899166</v>
      </c>
      <c r="Y28">
        <f t="shared" si="10"/>
        <v>23</v>
      </c>
    </row>
    <row r="29" spans="1:25" x14ac:dyDescent="0.25">
      <c r="A29">
        <f t="shared" si="11"/>
        <v>1440</v>
      </c>
      <c r="B29">
        <f t="shared" si="12"/>
        <v>60</v>
      </c>
      <c r="C29" s="6">
        <f t="shared" si="13"/>
        <v>1.6666666666666666E-2</v>
      </c>
      <c r="D29" s="5" t="str">
        <f t="shared" si="1"/>
        <v/>
      </c>
      <c r="E29" s="4">
        <f t="shared" si="2"/>
        <v>3.7237984419625517E-2</v>
      </c>
      <c r="F29">
        <f t="shared" si="3"/>
        <v>3.7234448761703724E-2</v>
      </c>
      <c r="G29" s="4">
        <v>3.7241520077547302E-2</v>
      </c>
      <c r="H29" s="5">
        <f t="shared" si="14"/>
        <v>0.35</v>
      </c>
      <c r="I29" s="5">
        <f t="shared" si="14"/>
        <v>0.15</v>
      </c>
      <c r="J29" s="5">
        <f t="shared" si="14"/>
        <v>0.15</v>
      </c>
      <c r="L29">
        <f t="shared" si="4"/>
        <v>721.01649718056854</v>
      </c>
      <c r="M29">
        <f t="shared" si="4"/>
        <v>8.1632653061224509</v>
      </c>
      <c r="N29">
        <f t="shared" si="4"/>
        <v>44.444444444444443</v>
      </c>
      <c r="O29">
        <f t="shared" si="4"/>
        <v>44.444444444444443</v>
      </c>
      <c r="P29">
        <f t="shared" si="5"/>
        <v>818.06865137557986</v>
      </c>
      <c r="Q29">
        <f t="shared" si="6"/>
        <v>3.4962712956186026E-2</v>
      </c>
      <c r="R29" s="5">
        <f t="shared" si="7"/>
        <v>22.69209247151819</v>
      </c>
      <c r="S29">
        <f t="shared" si="8"/>
        <v>20</v>
      </c>
      <c r="U29">
        <f t="shared" si="9"/>
        <v>0.16654914095763801</v>
      </c>
      <c r="V29" s="3">
        <f t="shared" si="15"/>
        <v>10.286416548094383</v>
      </c>
      <c r="W29">
        <f t="shared" si="16"/>
        <v>418.14632593801099</v>
      </c>
      <c r="X29">
        <f t="shared" si="17"/>
        <v>418.14632593801099</v>
      </c>
      <c r="Y29">
        <f t="shared" si="10"/>
        <v>24</v>
      </c>
    </row>
    <row r="30" spans="1:25" x14ac:dyDescent="0.25">
      <c r="A30">
        <f t="shared" si="11"/>
        <v>1500</v>
      </c>
      <c r="B30">
        <f t="shared" si="12"/>
        <v>60</v>
      </c>
      <c r="C30" s="6">
        <f t="shared" si="13"/>
        <v>1.7361111111111112E-2</v>
      </c>
      <c r="D30" s="5" t="str">
        <f t="shared" si="1"/>
        <v/>
      </c>
      <c r="E30" s="4">
        <f t="shared" si="2"/>
        <v>3.620523196933885E-2</v>
      </c>
      <c r="F30">
        <f t="shared" si="3"/>
        <v>3.6201788599626805E-2</v>
      </c>
      <c r="G30" s="4">
        <v>3.6208675339050894E-2</v>
      </c>
      <c r="H30" s="5">
        <f t="shared" si="14"/>
        <v>0.35</v>
      </c>
      <c r="I30" s="5">
        <f t="shared" si="14"/>
        <v>0.15</v>
      </c>
      <c r="J30" s="5">
        <f t="shared" si="14"/>
        <v>0.15</v>
      </c>
      <c r="L30">
        <f t="shared" si="4"/>
        <v>762.73684544247703</v>
      </c>
      <c r="M30">
        <f t="shared" si="4"/>
        <v>8.1632653061224509</v>
      </c>
      <c r="N30">
        <f t="shared" si="4"/>
        <v>44.444444444444443</v>
      </c>
      <c r="O30">
        <f t="shared" si="4"/>
        <v>44.444444444444443</v>
      </c>
      <c r="P30">
        <f t="shared" si="5"/>
        <v>859.78899963748836</v>
      </c>
      <c r="Q30">
        <f t="shared" si="6"/>
        <v>3.4103900913575617E-2</v>
      </c>
      <c r="R30" s="5">
        <f t="shared" si="7"/>
        <v>22.544839803529086</v>
      </c>
      <c r="S30">
        <f t="shared" si="8"/>
        <v>20.000000000000007</v>
      </c>
      <c r="U30">
        <f t="shared" si="9"/>
        <v>0.1619301188666761</v>
      </c>
      <c r="V30" s="3">
        <f t="shared" si="15"/>
        <v>9.9929484574582812</v>
      </c>
      <c r="W30">
        <f t="shared" si="16"/>
        <v>428.13927439546927</v>
      </c>
      <c r="X30">
        <f t="shared" si="17"/>
        <v>428.13927439546927</v>
      </c>
      <c r="Y30">
        <f t="shared" si="10"/>
        <v>25</v>
      </c>
    </row>
    <row r="31" spans="1:25" x14ac:dyDescent="0.25">
      <c r="A31">
        <f t="shared" si="11"/>
        <v>1560</v>
      </c>
      <c r="B31">
        <f t="shared" si="12"/>
        <v>60</v>
      </c>
      <c r="C31" s="6">
        <f t="shared" si="13"/>
        <v>1.8055555555555554E-2</v>
      </c>
      <c r="D31" s="5" t="str">
        <f t="shared" si="1"/>
        <v/>
      </c>
      <c r="E31" s="4">
        <f t="shared" si="2"/>
        <v>3.5228490788055442E-2</v>
      </c>
      <c r="F31">
        <f t="shared" si="3"/>
        <v>3.5225234383716053E-2</v>
      </c>
      <c r="G31" s="4">
        <v>3.5231747192394837E-2</v>
      </c>
      <c r="H31" s="5">
        <f t="shared" si="14"/>
        <v>0.35</v>
      </c>
      <c r="I31" s="5">
        <f t="shared" si="14"/>
        <v>0.15</v>
      </c>
      <c r="J31" s="5">
        <f t="shared" si="14"/>
        <v>0.15</v>
      </c>
      <c r="L31">
        <f t="shared" si="4"/>
        <v>805.62259461991562</v>
      </c>
      <c r="M31">
        <f t="shared" si="4"/>
        <v>8.1632653061224509</v>
      </c>
      <c r="N31">
        <f t="shared" si="4"/>
        <v>44.444444444444443</v>
      </c>
      <c r="O31">
        <f t="shared" si="4"/>
        <v>44.444444444444443</v>
      </c>
      <c r="P31">
        <f t="shared" si="5"/>
        <v>902.67474881492694</v>
      </c>
      <c r="Q31">
        <f t="shared" si="6"/>
        <v>3.3283911080722733E-2</v>
      </c>
      <c r="R31" s="5">
        <f t="shared" si="7"/>
        <v>22.409370214865923</v>
      </c>
      <c r="S31">
        <f t="shared" si="8"/>
        <v>20.000000000000011</v>
      </c>
      <c r="U31">
        <f t="shared" si="9"/>
        <v>0.15756116337656448</v>
      </c>
      <c r="V31" s="3">
        <f t="shared" si="15"/>
        <v>9.7158071320005668</v>
      </c>
      <c r="W31">
        <f t="shared" si="16"/>
        <v>437.85508152746985</v>
      </c>
      <c r="X31">
        <f t="shared" si="17"/>
        <v>437.85508152746985</v>
      </c>
      <c r="Y31">
        <f t="shared" si="10"/>
        <v>26</v>
      </c>
    </row>
    <row r="32" spans="1:25" x14ac:dyDescent="0.25">
      <c r="A32">
        <f t="shared" si="11"/>
        <v>1620</v>
      </c>
      <c r="B32">
        <f t="shared" si="12"/>
        <v>60</v>
      </c>
      <c r="C32" s="6">
        <f t="shared" si="13"/>
        <v>1.8749999999999999E-2</v>
      </c>
      <c r="D32" s="5" t="str">
        <f t="shared" si="1"/>
        <v/>
      </c>
      <c r="E32" s="4">
        <f t="shared" si="2"/>
        <v>3.4303321653722518E-2</v>
      </c>
      <c r="F32">
        <f t="shared" si="3"/>
        <v>3.4300320585056811E-2</v>
      </c>
      <c r="G32" s="4">
        <v>3.4306322722388219E-2</v>
      </c>
      <c r="H32" s="5">
        <f t="shared" si="14"/>
        <v>0.35</v>
      </c>
      <c r="I32" s="5">
        <f t="shared" si="14"/>
        <v>0.15</v>
      </c>
      <c r="J32" s="5">
        <f t="shared" si="14"/>
        <v>0.15</v>
      </c>
      <c r="L32">
        <f t="shared" si="4"/>
        <v>849.67269594708375</v>
      </c>
      <c r="M32">
        <f t="shared" si="4"/>
        <v>8.1632653061224509</v>
      </c>
      <c r="N32">
        <f t="shared" si="4"/>
        <v>44.444444444444443</v>
      </c>
      <c r="O32">
        <f t="shared" si="4"/>
        <v>44.444444444444443</v>
      </c>
      <c r="P32">
        <f t="shared" si="5"/>
        <v>946.72485014209508</v>
      </c>
      <c r="Q32">
        <f t="shared" si="6"/>
        <v>3.2500355507691044E-2</v>
      </c>
      <c r="R32" s="5">
        <f t="shared" si="7"/>
        <v>22.284459760986731</v>
      </c>
      <c r="S32">
        <f t="shared" si="8"/>
        <v>19.999999999999996</v>
      </c>
      <c r="U32">
        <f t="shared" si="9"/>
        <v>0.1534225393306114</v>
      </c>
      <c r="V32" s="3">
        <f t="shared" si="15"/>
        <v>9.4536698025938684</v>
      </c>
      <c r="W32">
        <f t="shared" si="16"/>
        <v>447.30875133006373</v>
      </c>
      <c r="X32">
        <f t="shared" si="17"/>
        <v>447.30875133006373</v>
      </c>
      <c r="Y32">
        <f t="shared" si="10"/>
        <v>27</v>
      </c>
    </row>
    <row r="33" spans="1:26" x14ac:dyDescent="0.25">
      <c r="A33">
        <f t="shared" si="11"/>
        <v>1680</v>
      </c>
      <c r="B33">
        <f t="shared" si="12"/>
        <v>60</v>
      </c>
      <c r="C33" s="6">
        <f t="shared" si="13"/>
        <v>1.9444444444444445E-2</v>
      </c>
      <c r="D33" s="5" t="str">
        <f t="shared" si="1"/>
        <v/>
      </c>
      <c r="E33" s="4">
        <f t="shared" si="2"/>
        <v>3.3425741904434696E-2</v>
      </c>
      <c r="F33">
        <f t="shared" si="3"/>
        <v>3.3423043802942337E-2</v>
      </c>
      <c r="G33" s="4">
        <v>3.3428440005927054E-2</v>
      </c>
      <c r="H33" s="5">
        <f t="shared" si="14"/>
        <v>0.35</v>
      </c>
      <c r="I33" s="5">
        <f t="shared" si="14"/>
        <v>0.15</v>
      </c>
      <c r="J33" s="5">
        <f t="shared" si="14"/>
        <v>0.15</v>
      </c>
      <c r="L33">
        <f t="shared" si="4"/>
        <v>894.88613638763775</v>
      </c>
      <c r="M33">
        <f t="shared" si="4"/>
        <v>8.1632653061224509</v>
      </c>
      <c r="N33">
        <f t="shared" si="4"/>
        <v>44.444444444444443</v>
      </c>
      <c r="O33">
        <f t="shared" si="4"/>
        <v>44.444444444444443</v>
      </c>
      <c r="P33">
        <f t="shared" si="5"/>
        <v>991.93829058264907</v>
      </c>
      <c r="Q33">
        <f t="shared" si="6"/>
        <v>3.175101933441029E-2</v>
      </c>
      <c r="R33" s="5">
        <f t="shared" si="7"/>
        <v>22.169039171548217</v>
      </c>
      <c r="S33">
        <f t="shared" si="8"/>
        <v>20.000000000000004</v>
      </c>
      <c r="U33">
        <f t="shared" si="9"/>
        <v>0.14949652847005274</v>
      </c>
      <c r="V33" s="3">
        <f t="shared" si="15"/>
        <v>9.2053523598366844</v>
      </c>
      <c r="W33">
        <f t="shared" si="16"/>
        <v>456.51410368990042</v>
      </c>
      <c r="X33">
        <f t="shared" si="17"/>
        <v>456.51410368990042</v>
      </c>
      <c r="Y33">
        <f t="shared" si="10"/>
        <v>28</v>
      </c>
    </row>
    <row r="34" spans="1:26" x14ac:dyDescent="0.25">
      <c r="A34">
        <f t="shared" si="11"/>
        <v>1740</v>
      </c>
      <c r="B34">
        <f t="shared" si="12"/>
        <v>60</v>
      </c>
      <c r="C34" s="6">
        <f t="shared" si="13"/>
        <v>2.0138888888888887E-2</v>
      </c>
      <c r="D34" s="5" t="str">
        <f t="shared" si="1"/>
        <v/>
      </c>
      <c r="E34" s="4">
        <f t="shared" si="2"/>
        <v>3.259216830334908E-2</v>
      </c>
      <c r="F34">
        <f t="shared" si="3"/>
        <v>3.2589804492128345E-2</v>
      </c>
      <c r="G34" s="4">
        <v>3.2594532114569814E-2</v>
      </c>
      <c r="H34" s="5">
        <f t="shared" si="14"/>
        <v>0.35</v>
      </c>
      <c r="I34" s="5">
        <f t="shared" si="14"/>
        <v>0.15</v>
      </c>
      <c r="J34" s="5">
        <f t="shared" si="14"/>
        <v>0.15</v>
      </c>
      <c r="L34">
        <f t="shared" si="4"/>
        <v>941.26193826389601</v>
      </c>
      <c r="M34">
        <f t="shared" si="4"/>
        <v>8.1632653061224509</v>
      </c>
      <c r="N34">
        <f t="shared" si="4"/>
        <v>44.444444444444443</v>
      </c>
      <c r="O34">
        <f t="shared" si="4"/>
        <v>44.444444444444443</v>
      </c>
      <c r="P34">
        <f t="shared" si="5"/>
        <v>1038.3140924589072</v>
      </c>
      <c r="Q34">
        <f t="shared" si="6"/>
        <v>3.1033847790971958E-2</v>
      </c>
      <c r="R34" s="5">
        <f t="shared" si="7"/>
        <v>22.062171012120572</v>
      </c>
      <c r="S34">
        <f t="shared" si="8"/>
        <v>19.999999999999996</v>
      </c>
      <c r="U34">
        <f t="shared" si="9"/>
        <v>0.14576717900595612</v>
      </c>
      <c r="V34" s="3">
        <f t="shared" si="15"/>
        <v>8.9697917082031644</v>
      </c>
      <c r="W34">
        <f t="shared" si="16"/>
        <v>465.48389539810358</v>
      </c>
      <c r="X34">
        <f t="shared" si="17"/>
        <v>465.48389539810358</v>
      </c>
      <c r="Y34">
        <f t="shared" si="10"/>
        <v>29</v>
      </c>
    </row>
    <row r="35" spans="1:26" x14ac:dyDescent="0.25">
      <c r="A35">
        <f t="shared" si="11"/>
        <v>1800</v>
      </c>
      <c r="B35">
        <v>180</v>
      </c>
      <c r="C35" s="6">
        <f t="shared" si="13"/>
        <v>2.0833333333333332E-2</v>
      </c>
      <c r="D35" s="5" t="str">
        <f t="shared" si="1"/>
        <v/>
      </c>
      <c r="E35" s="4">
        <f t="shared" si="2"/>
        <v>3.1799368260806801E-2</v>
      </c>
      <c r="F35">
        <f t="shared" si="3"/>
        <v>3.1797357286379224E-2</v>
      </c>
      <c r="G35" s="4">
        <v>3.1801379235234385E-2</v>
      </c>
      <c r="H35" s="5">
        <f t="shared" si="14"/>
        <v>0.35</v>
      </c>
      <c r="I35" s="5">
        <f t="shared" si="14"/>
        <v>0.15</v>
      </c>
      <c r="J35" s="5">
        <f t="shared" si="14"/>
        <v>0.15</v>
      </c>
      <c r="L35">
        <f t="shared" si="4"/>
        <v>988.79915874445931</v>
      </c>
      <c r="M35">
        <f t="shared" si="4"/>
        <v>8.1632653061224509</v>
      </c>
      <c r="N35">
        <f t="shared" si="4"/>
        <v>44.444444444444443</v>
      </c>
      <c r="O35">
        <f t="shared" si="4"/>
        <v>44.444444444444443</v>
      </c>
      <c r="P35">
        <f t="shared" si="5"/>
        <v>1085.8513129394705</v>
      </c>
      <c r="Q35">
        <f t="shared" si="6"/>
        <v>3.0346933961324957E-2</v>
      </c>
      <c r="R35" s="5">
        <f t="shared" si="7"/>
        <v>21.963030678914507</v>
      </c>
      <c r="S35">
        <f t="shared" si="8"/>
        <v>20.000000000000007</v>
      </c>
      <c r="U35">
        <f t="shared" si="9"/>
        <v>0.14222009149646875</v>
      </c>
      <c r="V35" s="3">
        <f t="shared" si="15"/>
        <v>8.7460307403573676</v>
      </c>
      <c r="W35">
        <f t="shared" si="16"/>
        <v>474.22992613846094</v>
      </c>
      <c r="X35">
        <f t="shared" si="17"/>
        <v>474.22992613846094</v>
      </c>
      <c r="Y35">
        <f t="shared" si="10"/>
        <v>30</v>
      </c>
    </row>
    <row r="36" spans="1:26" x14ac:dyDescent="0.25">
      <c r="A36">
        <f t="shared" si="11"/>
        <v>1980</v>
      </c>
      <c r="B36">
        <f t="shared" si="12"/>
        <v>180</v>
      </c>
      <c r="C36" s="6">
        <f t="shared" si="13"/>
        <v>2.2916666666666665E-2</v>
      </c>
      <c r="D36" s="5" t="str">
        <f t="shared" si="1"/>
        <v/>
      </c>
      <c r="E36" s="4">
        <f t="shared" si="2"/>
        <v>2.9587945759218776E-2</v>
      </c>
      <c r="F36">
        <f t="shared" si="3"/>
        <v>2.9586887741308136E-2</v>
      </c>
      <c r="G36" s="4">
        <v>2.9589003777129419E-2</v>
      </c>
      <c r="H36" s="5">
        <f t="shared" si="14"/>
        <v>0.35</v>
      </c>
      <c r="I36" s="5">
        <f t="shared" si="14"/>
        <v>0.15</v>
      </c>
      <c r="J36" s="5">
        <f t="shared" si="14"/>
        <v>0.15</v>
      </c>
      <c r="L36">
        <f t="shared" si="4"/>
        <v>1142.192524493676</v>
      </c>
      <c r="M36">
        <f t="shared" si="4"/>
        <v>8.1632653061224509</v>
      </c>
      <c r="N36">
        <f t="shared" si="4"/>
        <v>44.444444444444443</v>
      </c>
      <c r="O36">
        <f t="shared" si="4"/>
        <v>44.444444444444443</v>
      </c>
      <c r="P36">
        <f t="shared" si="5"/>
        <v>1239.2446786886871</v>
      </c>
      <c r="Q36">
        <f t="shared" si="6"/>
        <v>2.8406744731741821E-2</v>
      </c>
      <c r="R36" s="5">
        <f t="shared" si="7"/>
        <v>21.699400969867732</v>
      </c>
      <c r="S36">
        <f t="shared" si="8"/>
        <v>19.999999999999996</v>
      </c>
      <c r="U36">
        <f t="shared" si="9"/>
        <v>0.13232604766431882</v>
      </c>
      <c r="V36" s="3">
        <f t="shared" si="15"/>
        <v>25.599616469364374</v>
      </c>
      <c r="W36">
        <f t="shared" si="16"/>
        <v>499.82954260782532</v>
      </c>
      <c r="X36">
        <f t="shared" si="17"/>
        <v>499.82954260782532</v>
      </c>
      <c r="Y36">
        <f t="shared" si="10"/>
        <v>33</v>
      </c>
    </row>
    <row r="37" spans="1:26" x14ac:dyDescent="0.25">
      <c r="A37">
        <f t="shared" si="11"/>
        <v>2160</v>
      </c>
      <c r="B37">
        <f t="shared" si="12"/>
        <v>180</v>
      </c>
      <c r="C37" s="6">
        <f t="shared" si="13"/>
        <v>2.5000000000000001E-2</v>
      </c>
      <c r="D37" s="5" t="str">
        <f t="shared" si="1"/>
        <v/>
      </c>
      <c r="E37" s="4">
        <f t="shared" si="2"/>
        <v>2.7668486232419499E-2</v>
      </c>
      <c r="F37">
        <f t="shared" si="3"/>
        <v>2.7668426518237078E-2</v>
      </c>
      <c r="G37" s="4">
        <v>2.7668545946601918E-2</v>
      </c>
      <c r="H37" s="5">
        <f t="shared" si="14"/>
        <v>0.35</v>
      </c>
      <c r="I37" s="5">
        <f t="shared" si="14"/>
        <v>0.15</v>
      </c>
      <c r="J37" s="5">
        <f t="shared" si="14"/>
        <v>0.15</v>
      </c>
      <c r="L37">
        <f t="shared" si="4"/>
        <v>1306.2530788953513</v>
      </c>
      <c r="M37">
        <f t="shared" si="4"/>
        <v>8.1632653061224509</v>
      </c>
      <c r="N37">
        <f t="shared" si="4"/>
        <v>44.444444444444443</v>
      </c>
      <c r="O37">
        <f t="shared" si="4"/>
        <v>44.444444444444443</v>
      </c>
      <c r="P37">
        <f t="shared" si="5"/>
        <v>1403.3052330903624</v>
      </c>
      <c r="Q37">
        <f t="shared" si="6"/>
        <v>2.6694631346974685E-2</v>
      </c>
      <c r="R37" s="5">
        <f t="shared" si="7"/>
        <v>21.485962494757672</v>
      </c>
      <c r="S37">
        <f t="shared" si="8"/>
        <v>20.000000000000004</v>
      </c>
      <c r="U37">
        <f t="shared" si="9"/>
        <v>0.12373749915035631</v>
      </c>
      <c r="V37" s="3">
        <f t="shared" si="15"/>
        <v>23.818688579577387</v>
      </c>
      <c r="W37">
        <f t="shared" si="16"/>
        <v>523.64823118740276</v>
      </c>
      <c r="X37">
        <f t="shared" si="17"/>
        <v>523.64823118740276</v>
      </c>
      <c r="Y37">
        <f t="shared" si="10"/>
        <v>36</v>
      </c>
    </row>
    <row r="38" spans="1:26" x14ac:dyDescent="0.25">
      <c r="A38">
        <f t="shared" si="11"/>
        <v>2340</v>
      </c>
      <c r="B38">
        <f t="shared" si="12"/>
        <v>180</v>
      </c>
      <c r="C38" s="6">
        <f t="shared" si="13"/>
        <v>2.7083333333333334E-2</v>
      </c>
      <c r="D38" s="5" t="str">
        <f t="shared" si="1"/>
        <v/>
      </c>
      <c r="E38" s="4">
        <f t="shared" si="2"/>
        <v>2.5986345126162103E-2</v>
      </c>
      <c r="F38">
        <f t="shared" si="3"/>
        <v>2.5987189965838101E-2</v>
      </c>
      <c r="G38" s="4">
        <v>2.59855002864861E-2</v>
      </c>
      <c r="H38" s="5">
        <f t="shared" si="14"/>
        <v>0.35</v>
      </c>
      <c r="I38" s="5">
        <f t="shared" si="14"/>
        <v>0.15</v>
      </c>
      <c r="J38" s="5">
        <f t="shared" si="14"/>
        <v>0.15</v>
      </c>
      <c r="L38">
        <f t="shared" si="4"/>
        <v>1480.941266712294</v>
      </c>
      <c r="M38">
        <f t="shared" si="4"/>
        <v>8.1632653061224509</v>
      </c>
      <c r="N38">
        <f t="shared" si="4"/>
        <v>44.444444444444443</v>
      </c>
      <c r="O38">
        <f t="shared" si="4"/>
        <v>44.444444444444443</v>
      </c>
      <c r="P38">
        <f t="shared" si="5"/>
        <v>1577.9934209073051</v>
      </c>
      <c r="Q38">
        <f t="shared" si="6"/>
        <v>2.5173720495747169E-2</v>
      </c>
      <c r="R38" s="5">
        <f t="shared" si="7"/>
        <v>21.310682015235734</v>
      </c>
      <c r="S38">
        <f t="shared" si="8"/>
        <v>20.000000000000007</v>
      </c>
      <c r="U38">
        <f t="shared" si="9"/>
        <v>0.11621069013984639</v>
      </c>
      <c r="V38" s="3">
        <f t="shared" si="15"/>
        <v>22.272749847064137</v>
      </c>
      <c r="W38">
        <f t="shared" si="16"/>
        <v>545.92098103446688</v>
      </c>
      <c r="X38">
        <f t="shared" si="17"/>
        <v>545.92098103446688</v>
      </c>
      <c r="Y38">
        <f t="shared" ref="Y38:Y69" si="18">IF(U38&lt;X$3,Y37,A38/60)</f>
        <v>39</v>
      </c>
    </row>
    <row r="39" spans="1:26" x14ac:dyDescent="0.25">
      <c r="A39">
        <f t="shared" si="11"/>
        <v>2520</v>
      </c>
      <c r="B39">
        <f t="shared" si="12"/>
        <v>180</v>
      </c>
      <c r="C39" s="6">
        <f t="shared" si="13"/>
        <v>2.9166666666666667E-2</v>
      </c>
      <c r="D39" s="5" t="str">
        <f t="shared" si="1"/>
        <v/>
      </c>
      <c r="E39" s="4">
        <f t="shared" si="2"/>
        <v>2.4499762749772249E-2</v>
      </c>
      <c r="F39">
        <f t="shared" si="3"/>
        <v>2.4501363540029415E-2</v>
      </c>
      <c r="G39" s="4">
        <v>2.4498161959515083E-2</v>
      </c>
      <c r="H39" s="5">
        <f t="shared" si="14"/>
        <v>0.35</v>
      </c>
      <c r="I39" s="5">
        <f t="shared" si="14"/>
        <v>0.15</v>
      </c>
      <c r="J39" s="5">
        <f t="shared" si="14"/>
        <v>0.15</v>
      </c>
      <c r="L39">
        <f t="shared" si="4"/>
        <v>1666.222508967656</v>
      </c>
      <c r="M39">
        <f t="shared" si="4"/>
        <v>8.1632653061224509</v>
      </c>
      <c r="N39">
        <f t="shared" si="4"/>
        <v>44.444444444444443</v>
      </c>
      <c r="O39">
        <f t="shared" si="4"/>
        <v>44.444444444444443</v>
      </c>
      <c r="P39">
        <f t="shared" si="5"/>
        <v>1763.2746631626671</v>
      </c>
      <c r="Q39">
        <f t="shared" si="6"/>
        <v>2.3814420423022169E-2</v>
      </c>
      <c r="R39" s="5">
        <f t="shared" si="7"/>
        <v>21.164936299595929</v>
      </c>
      <c r="S39">
        <f t="shared" si="8"/>
        <v>20.000000000000004</v>
      </c>
      <c r="U39">
        <f t="shared" si="9"/>
        <v>0.10955911093055036</v>
      </c>
      <c r="V39" s="3">
        <f t="shared" si="15"/>
        <v>20.917924225172349</v>
      </c>
      <c r="W39">
        <f t="shared" si="16"/>
        <v>566.8389052596392</v>
      </c>
      <c r="X39">
        <f t="shared" si="17"/>
        <v>566.8389052596392</v>
      </c>
      <c r="Y39">
        <f t="shared" si="18"/>
        <v>42</v>
      </c>
    </row>
    <row r="40" spans="1:26" x14ac:dyDescent="0.25">
      <c r="A40">
        <f t="shared" si="11"/>
        <v>2700</v>
      </c>
      <c r="B40">
        <f t="shared" si="12"/>
        <v>180</v>
      </c>
      <c r="C40" s="6">
        <f t="shared" si="13"/>
        <v>3.125E-2</v>
      </c>
      <c r="D40" s="5" t="str">
        <f t="shared" si="1"/>
        <v/>
      </c>
      <c r="E40" s="4">
        <f t="shared" si="2"/>
        <v>2.3176270414662664E-2</v>
      </c>
      <c r="F40">
        <f t="shared" si="3"/>
        <v>2.3178466005179397E-2</v>
      </c>
      <c r="G40" s="4">
        <v>2.3174074824145931E-2</v>
      </c>
      <c r="H40" s="5">
        <f t="shared" si="14"/>
        <v>0.35</v>
      </c>
      <c r="I40" s="5">
        <f t="shared" si="14"/>
        <v>0.15</v>
      </c>
      <c r="J40" s="5">
        <f t="shared" si="14"/>
        <v>0.15</v>
      </c>
      <c r="L40">
        <f t="shared" si="4"/>
        <v>1862.0665144228301</v>
      </c>
      <c r="M40">
        <f t="shared" si="4"/>
        <v>8.1632653061224509</v>
      </c>
      <c r="N40">
        <f t="shared" si="4"/>
        <v>44.444444444444443</v>
      </c>
      <c r="O40">
        <f t="shared" si="4"/>
        <v>44.444444444444443</v>
      </c>
      <c r="P40">
        <f t="shared" si="5"/>
        <v>1959.1186686178412</v>
      </c>
      <c r="Q40">
        <f t="shared" si="6"/>
        <v>2.259277766519268E-2</v>
      </c>
      <c r="R40" s="5">
        <f t="shared" si="7"/>
        <v>21.042413398697455</v>
      </c>
      <c r="S40">
        <f t="shared" si="8"/>
        <v>20.000000000000007</v>
      </c>
      <c r="U40">
        <f t="shared" si="9"/>
        <v>0.10363761324491359</v>
      </c>
      <c r="V40" s="3">
        <f t="shared" si="15"/>
        <v>19.720639967499064</v>
      </c>
      <c r="W40">
        <f t="shared" si="16"/>
        <v>586.5595452271383</v>
      </c>
      <c r="X40">
        <f t="shared" si="17"/>
        <v>586.5595452271383</v>
      </c>
      <c r="Y40">
        <f t="shared" si="18"/>
        <v>45</v>
      </c>
    </row>
    <row r="41" spans="1:26" x14ac:dyDescent="0.25">
      <c r="A41">
        <f t="shared" si="11"/>
        <v>2880</v>
      </c>
      <c r="B41">
        <f t="shared" si="12"/>
        <v>180</v>
      </c>
      <c r="C41" s="6">
        <f t="shared" si="13"/>
        <v>3.3333333333333333E-2</v>
      </c>
      <c r="D41" s="5" t="str">
        <f t="shared" si="1"/>
        <v/>
      </c>
      <c r="E41" s="4">
        <f t="shared" si="2"/>
        <v>2.1990237318211803E-2</v>
      </c>
      <c r="F41">
        <f t="shared" si="3"/>
        <v>2.199287439534911E-2</v>
      </c>
      <c r="G41" s="4">
        <v>2.1987600241074497E-2</v>
      </c>
      <c r="H41" s="5">
        <f t="shared" si="14"/>
        <v>0.35</v>
      </c>
      <c r="I41" s="5">
        <f t="shared" si="14"/>
        <v>0.15</v>
      </c>
      <c r="J41" s="5">
        <f t="shared" si="14"/>
        <v>0.15</v>
      </c>
      <c r="L41">
        <f t="shared" si="4"/>
        <v>2068.4467036134379</v>
      </c>
      <c r="M41">
        <f t="shared" si="4"/>
        <v>8.1632653061224509</v>
      </c>
      <c r="N41">
        <f t="shared" si="4"/>
        <v>44.444444444444443</v>
      </c>
      <c r="O41">
        <f t="shared" si="4"/>
        <v>44.444444444444443</v>
      </c>
      <c r="P41">
        <f t="shared" si="5"/>
        <v>2165.498857808449</v>
      </c>
      <c r="Q41">
        <f t="shared" si="6"/>
        <v>2.1489238230074582E-2</v>
      </c>
      <c r="R41" s="5">
        <f t="shared" si="7"/>
        <v>20.938406138533495</v>
      </c>
      <c r="S41">
        <f t="shared" si="8"/>
        <v>19.999999999999996</v>
      </c>
      <c r="U41">
        <f t="shared" si="9"/>
        <v>9.8331537602266664E-2</v>
      </c>
      <c r="V41" s="3">
        <f t="shared" si="15"/>
        <v>18.654770384084447</v>
      </c>
      <c r="W41">
        <f t="shared" si="16"/>
        <v>605.21431561122279</v>
      </c>
      <c r="X41">
        <f t="shared" si="17"/>
        <v>605.21431561122279</v>
      </c>
      <c r="Y41">
        <f t="shared" si="18"/>
        <v>48</v>
      </c>
    </row>
    <row r="42" spans="1:26" x14ac:dyDescent="0.25">
      <c r="A42">
        <f t="shared" si="11"/>
        <v>3060</v>
      </c>
      <c r="B42">
        <f t="shared" si="12"/>
        <v>180</v>
      </c>
      <c r="C42" s="6">
        <f t="shared" si="13"/>
        <v>3.5416666666666666E-2</v>
      </c>
      <c r="D42" s="5" t="str">
        <f t="shared" si="1"/>
        <v/>
      </c>
      <c r="E42" s="4">
        <f t="shared" si="2"/>
        <v>2.0921156648033169E-2</v>
      </c>
      <c r="F42">
        <f t="shared" si="3"/>
        <v>2.0924098619825297E-2</v>
      </c>
      <c r="G42" s="4">
        <v>2.091821467624104E-2</v>
      </c>
      <c r="H42" s="5">
        <f t="shared" si="14"/>
        <v>0.35</v>
      </c>
      <c r="I42" s="5">
        <f t="shared" si="14"/>
        <v>0.15</v>
      </c>
      <c r="J42" s="5">
        <f t="shared" si="14"/>
        <v>0.15</v>
      </c>
      <c r="L42">
        <f t="shared" si="4"/>
        <v>2285.3397238026023</v>
      </c>
      <c r="M42">
        <f t="shared" si="4"/>
        <v>8.1632653061224509</v>
      </c>
      <c r="N42">
        <f t="shared" si="4"/>
        <v>44.444444444444443</v>
      </c>
      <c r="O42">
        <f t="shared" si="4"/>
        <v>44.444444444444443</v>
      </c>
      <c r="P42">
        <f t="shared" si="5"/>
        <v>2382.3918779976134</v>
      </c>
      <c r="Q42">
        <f t="shared" si="6"/>
        <v>2.0487709148414763E-2</v>
      </c>
      <c r="R42" s="5">
        <f t="shared" si="7"/>
        <v>20.849345532169067</v>
      </c>
      <c r="S42">
        <f t="shared" si="8"/>
        <v>20.000000000000007</v>
      </c>
      <c r="U42">
        <f t="shared" si="9"/>
        <v>9.3549099968017455E-2</v>
      </c>
      <c r="V42" s="3">
        <f t="shared" si="15"/>
        <v>17.699676768408001</v>
      </c>
      <c r="W42">
        <f t="shared" si="16"/>
        <v>622.91399237963083</v>
      </c>
      <c r="X42">
        <f t="shared" si="17"/>
        <v>622.91399237963083</v>
      </c>
      <c r="Y42">
        <f t="shared" si="18"/>
        <v>51</v>
      </c>
    </row>
    <row r="43" spans="1:26" x14ac:dyDescent="0.25">
      <c r="A43">
        <f t="shared" si="11"/>
        <v>3240</v>
      </c>
      <c r="B43">
        <f t="shared" si="12"/>
        <v>180</v>
      </c>
      <c r="C43" s="6">
        <f t="shared" si="13"/>
        <v>3.7499999999999999E-2</v>
      </c>
      <c r="D43" s="5" t="str">
        <f t="shared" si="1"/>
        <v/>
      </c>
      <c r="E43" s="4">
        <f t="shared" si="2"/>
        <v>1.9952423248194639E-2</v>
      </c>
      <c r="F43">
        <f t="shared" si="3"/>
        <v>1.9955553156051811E-2</v>
      </c>
      <c r="G43" s="4">
        <v>1.9949293340337466E-2</v>
      </c>
      <c r="H43" s="5">
        <f t="shared" si="14"/>
        <v>0.35</v>
      </c>
      <c r="I43" s="5">
        <f t="shared" si="14"/>
        <v>0.15</v>
      </c>
      <c r="J43" s="5">
        <f t="shared" si="14"/>
        <v>0.15</v>
      </c>
      <c r="L43">
        <f t="shared" si="4"/>
        <v>2512.7250377527071</v>
      </c>
      <c r="M43">
        <f t="shared" si="4"/>
        <v>8.1632653061224509</v>
      </c>
      <c r="N43">
        <f t="shared" si="4"/>
        <v>44.444444444444443</v>
      </c>
      <c r="O43">
        <f t="shared" si="4"/>
        <v>44.444444444444443</v>
      </c>
      <c r="P43">
        <f t="shared" si="5"/>
        <v>2609.7771919477182</v>
      </c>
      <c r="Q43">
        <f t="shared" si="6"/>
        <v>1.9574842858477794E-2</v>
      </c>
      <c r="R43" s="5">
        <f t="shared" si="7"/>
        <v>20.772485271860958</v>
      </c>
      <c r="S43">
        <f t="shared" si="8"/>
        <v>20.000000000000004</v>
      </c>
      <c r="U43">
        <f t="shared" si="9"/>
        <v>8.9215952024156858E-2</v>
      </c>
      <c r="V43" s="3">
        <f t="shared" si="15"/>
        <v>16.838837994243143</v>
      </c>
      <c r="W43">
        <f t="shared" si="16"/>
        <v>639.75283037387396</v>
      </c>
      <c r="X43">
        <f t="shared" si="17"/>
        <v>639.75283037387396</v>
      </c>
      <c r="Y43">
        <f t="shared" si="18"/>
        <v>54</v>
      </c>
    </row>
    <row r="44" spans="1:26" x14ac:dyDescent="0.25">
      <c r="A44">
        <f t="shared" si="11"/>
        <v>3420</v>
      </c>
      <c r="B44">
        <f t="shared" si="12"/>
        <v>180</v>
      </c>
      <c r="C44" s="6">
        <f t="shared" si="13"/>
        <v>3.9583333333333331E-2</v>
      </c>
      <c r="D44" s="5" t="str">
        <f t="shared" si="1"/>
        <v/>
      </c>
      <c r="E44" s="4">
        <f t="shared" si="2"/>
        <v>1.9070445732451681E-2</v>
      </c>
      <c r="F44">
        <f t="shared" si="3"/>
        <v>1.907366615072479E-2</v>
      </c>
      <c r="G44" s="4">
        <v>1.9067225314178576E-2</v>
      </c>
      <c r="H44" s="5">
        <f t="shared" si="14"/>
        <v>0.35</v>
      </c>
      <c r="I44" s="5">
        <f t="shared" si="14"/>
        <v>0.15</v>
      </c>
      <c r="J44" s="5">
        <f t="shared" si="14"/>
        <v>0.15</v>
      </c>
      <c r="L44">
        <f t="shared" si="4"/>
        <v>2750.5845728011122</v>
      </c>
      <c r="M44">
        <f t="shared" si="4"/>
        <v>8.1632653061224509</v>
      </c>
      <c r="N44">
        <f t="shared" si="4"/>
        <v>44.444444444444443</v>
      </c>
      <c r="O44">
        <f t="shared" si="4"/>
        <v>44.444444444444443</v>
      </c>
      <c r="P44">
        <f t="shared" si="5"/>
        <v>2847.6367269961233</v>
      </c>
      <c r="Q44">
        <f t="shared" si="6"/>
        <v>1.8739487408705874E-2</v>
      </c>
      <c r="R44" s="5">
        <f t="shared" si="7"/>
        <v>20.70568384011677</v>
      </c>
      <c r="S44">
        <f t="shared" si="8"/>
        <v>19.999999999999996</v>
      </c>
      <c r="U44">
        <f t="shared" si="9"/>
        <v>8.5271223889616152E-2</v>
      </c>
      <c r="V44" s="3">
        <f t="shared" si="15"/>
        <v>16.058871364348235</v>
      </c>
      <c r="W44">
        <f t="shared" si="16"/>
        <v>655.81170173822215</v>
      </c>
      <c r="X44">
        <f t="shared" si="17"/>
        <v>655.81170173822215</v>
      </c>
      <c r="Y44">
        <f t="shared" si="18"/>
        <v>57</v>
      </c>
    </row>
    <row r="45" spans="1:26" s="8" customFormat="1" x14ac:dyDescent="0.25">
      <c r="A45">
        <f t="shared" si="11"/>
        <v>3600</v>
      </c>
      <c r="B45">
        <v>240</v>
      </c>
      <c r="C45" s="6">
        <f t="shared" si="13"/>
        <v>4.1666666666666664E-2</v>
      </c>
      <c r="D45" s="5" t="str">
        <f t="shared" si="1"/>
        <v/>
      </c>
      <c r="E45" s="4">
        <f t="shared" si="2"/>
        <v>1.8263990846797154E-2</v>
      </c>
      <c r="F45">
        <f t="shared" si="3"/>
        <v>1.8267222362378668E-2</v>
      </c>
      <c r="G45" s="4">
        <v>1.8260759331215643E-2</v>
      </c>
      <c r="H45" s="5">
        <f t="shared" si="14"/>
        <v>0.35</v>
      </c>
      <c r="I45" s="5">
        <f t="shared" si="14"/>
        <v>0.15</v>
      </c>
      <c r="J45" s="5">
        <f t="shared" si="14"/>
        <v>0.15</v>
      </c>
      <c r="K45"/>
      <c r="L45">
        <f t="shared" si="4"/>
        <v>2998.9024195347156</v>
      </c>
      <c r="M45">
        <f t="shared" si="4"/>
        <v>8.1632653061224509</v>
      </c>
      <c r="N45">
        <f t="shared" si="4"/>
        <v>44.444444444444443</v>
      </c>
      <c r="O45">
        <f t="shared" si="4"/>
        <v>44.444444444444443</v>
      </c>
      <c r="P45">
        <f t="shared" si="5"/>
        <v>3095.9545737297267</v>
      </c>
      <c r="Q45">
        <f t="shared" si="6"/>
        <v>1.7972260717331386E-2</v>
      </c>
      <c r="R45" s="5">
        <f>R$4*(1+((N45+M45+O45)/L45))</f>
        <v>20.647251164711584</v>
      </c>
      <c r="S45">
        <f t="shared" si="8"/>
        <v>20.000000000000004</v>
      </c>
      <c r="T45"/>
      <c r="U45">
        <f t="shared" si="9"/>
        <v>8.1664598370723554E-2</v>
      </c>
      <c r="V45" s="3">
        <f t="shared" si="15"/>
        <v>15.348820300130907</v>
      </c>
      <c r="W45">
        <f t="shared" si="16"/>
        <v>671.16052203835306</v>
      </c>
      <c r="X45">
        <f t="shared" si="17"/>
        <v>671.16052203835306</v>
      </c>
      <c r="Y45">
        <f t="shared" si="18"/>
        <v>60</v>
      </c>
      <c r="Z45"/>
    </row>
    <row r="46" spans="1:26" s="8" customFormat="1" x14ac:dyDescent="0.25">
      <c r="A46">
        <f t="shared" si="11"/>
        <v>3840</v>
      </c>
      <c r="B46">
        <f t="shared" si="12"/>
        <v>240</v>
      </c>
      <c r="C46" s="6">
        <f t="shared" si="13"/>
        <v>4.4444444444444439E-2</v>
      </c>
      <c r="D46" s="5" t="str">
        <f t="shared" si="1"/>
        <v/>
      </c>
      <c r="E46" s="4">
        <f t="shared" si="2"/>
        <v>1.7283682310983754E-2</v>
      </c>
      <c r="F46">
        <f t="shared" si="3"/>
        <v>1.7286816523562395E-2</v>
      </c>
      <c r="G46" s="4">
        <v>1.728054809840511E-2</v>
      </c>
      <c r="H46" s="5">
        <f t="shared" si="14"/>
        <v>0.35</v>
      </c>
      <c r="I46" s="5">
        <f t="shared" si="14"/>
        <v>0.15</v>
      </c>
      <c r="J46" s="5">
        <f t="shared" si="14"/>
        <v>0.15</v>
      </c>
      <c r="K46"/>
      <c r="L46">
        <f t="shared" si="4"/>
        <v>3348.7673266256143</v>
      </c>
      <c r="M46">
        <f t="shared" si="4"/>
        <v>8.1632653061224509</v>
      </c>
      <c r="N46">
        <f t="shared" si="4"/>
        <v>44.444444444444443</v>
      </c>
      <c r="O46">
        <f t="shared" si="4"/>
        <v>44.444444444444443</v>
      </c>
      <c r="P46">
        <f t="shared" si="5"/>
        <v>3445.8194808206254</v>
      </c>
      <c r="Q46">
        <f t="shared" si="6"/>
        <v>1.7035455054868726E-2</v>
      </c>
      <c r="R46" s="5">
        <f t="shared" si="7"/>
        <v>20.579629127550085</v>
      </c>
      <c r="S46">
        <f t="shared" si="8"/>
        <v>20.000000000000011</v>
      </c>
      <c r="T46"/>
      <c r="U46">
        <f t="shared" si="9"/>
        <v>7.7280960472977125E-2</v>
      </c>
      <c r="V46" s="3">
        <f t="shared" si="15"/>
        <v>19.599503608973652</v>
      </c>
      <c r="W46">
        <f t="shared" si="16"/>
        <v>690.76002564732676</v>
      </c>
      <c r="X46">
        <f t="shared" si="17"/>
        <v>690.76002564732676</v>
      </c>
      <c r="Y46">
        <f t="shared" si="18"/>
        <v>64</v>
      </c>
      <c r="Z46"/>
    </row>
    <row r="47" spans="1:26" s="8" customFormat="1" x14ac:dyDescent="0.25">
      <c r="A47">
        <f t="shared" si="11"/>
        <v>4080</v>
      </c>
      <c r="B47">
        <f t="shared" si="12"/>
        <v>240</v>
      </c>
      <c r="C47" s="6">
        <f t="shared" si="13"/>
        <v>4.7222222222222228E-2</v>
      </c>
      <c r="D47" s="5" t="str">
        <f t="shared" si="1"/>
        <v/>
      </c>
      <c r="E47" s="4">
        <f t="shared" si="2"/>
        <v>1.640457939527289E-2</v>
      </c>
      <c r="F47">
        <f t="shared" si="3"/>
        <v>1.6407542332493752E-2</v>
      </c>
      <c r="G47" s="4">
        <v>1.6401616458052028E-2</v>
      </c>
      <c r="H47" s="5">
        <f t="shared" si="14"/>
        <v>0.35</v>
      </c>
      <c r="I47" s="5">
        <f t="shared" si="14"/>
        <v>0.15</v>
      </c>
      <c r="J47" s="5">
        <f t="shared" si="14"/>
        <v>0.15</v>
      </c>
      <c r="K47"/>
      <c r="L47">
        <f t="shared" si="4"/>
        <v>3717.2921628135273</v>
      </c>
      <c r="M47">
        <f t="shared" si="4"/>
        <v>8.1632653061224509</v>
      </c>
      <c r="N47">
        <f t="shared" si="4"/>
        <v>44.444444444444443</v>
      </c>
      <c r="O47">
        <f t="shared" si="4"/>
        <v>44.444444444444443</v>
      </c>
      <c r="P47">
        <f t="shared" si="5"/>
        <v>3814.3443170085384</v>
      </c>
      <c r="Q47">
        <f t="shared" si="6"/>
        <v>1.6191610688518557E-2</v>
      </c>
      <c r="R47" s="5">
        <f t="shared" si="7"/>
        <v>20.52216586668052</v>
      </c>
      <c r="S47">
        <f t="shared" si="8"/>
        <v>20</v>
      </c>
      <c r="T47"/>
      <c r="U47">
        <f t="shared" si="9"/>
        <v>7.3350258682167324E-2</v>
      </c>
      <c r="V47" s="3">
        <f t="shared" si="15"/>
        <v>18.547430513514509</v>
      </c>
      <c r="W47">
        <f t="shared" si="16"/>
        <v>709.3074561608413</v>
      </c>
      <c r="X47">
        <f t="shared" si="17"/>
        <v>709.3074561608413</v>
      </c>
      <c r="Y47">
        <f t="shared" si="18"/>
        <v>68</v>
      </c>
      <c r="Z47"/>
    </row>
    <row r="48" spans="1:26" s="8" customFormat="1" x14ac:dyDescent="0.25">
      <c r="A48">
        <f t="shared" si="11"/>
        <v>4320</v>
      </c>
      <c r="B48">
        <f t="shared" si="12"/>
        <v>240</v>
      </c>
      <c r="C48" s="6">
        <f t="shared" si="13"/>
        <v>0.05</v>
      </c>
      <c r="D48" s="5" t="str">
        <f t="shared" si="1"/>
        <v/>
      </c>
      <c r="E48" s="4">
        <f t="shared" si="2"/>
        <v>1.5611655472301913E-2</v>
      </c>
      <c r="F48">
        <f t="shared" si="3"/>
        <v>1.5614395396390099E-2</v>
      </c>
      <c r="G48" s="4">
        <v>1.5608915548213727E-2</v>
      </c>
      <c r="H48" s="5">
        <f t="shared" si="14"/>
        <v>0.35</v>
      </c>
      <c r="I48" s="5">
        <f t="shared" si="14"/>
        <v>0.15</v>
      </c>
      <c r="J48" s="5">
        <f t="shared" si="14"/>
        <v>0.15</v>
      </c>
      <c r="K48"/>
      <c r="L48">
        <f t="shared" si="4"/>
        <v>4104.4459242333542</v>
      </c>
      <c r="M48">
        <f t="shared" si="4"/>
        <v>8.1632653061224509</v>
      </c>
      <c r="N48">
        <f t="shared" si="4"/>
        <v>44.444444444444443</v>
      </c>
      <c r="O48">
        <f t="shared" si="4"/>
        <v>44.444444444444443</v>
      </c>
      <c r="P48">
        <f t="shared" si="5"/>
        <v>4201.4980784283653</v>
      </c>
      <c r="Q48">
        <f t="shared" si="6"/>
        <v>1.5427583845015904E-2</v>
      </c>
      <c r="R48" s="5">
        <f t="shared" si="7"/>
        <v>20.472912329637474</v>
      </c>
      <c r="S48">
        <f t="shared" si="8"/>
        <v>20.000000000000007</v>
      </c>
      <c r="T48"/>
      <c r="U48">
        <f t="shared" si="9"/>
        <v>6.9805192441718594E-2</v>
      </c>
      <c r="V48" s="3">
        <f t="shared" si="15"/>
        <v>17.604062083720159</v>
      </c>
      <c r="W48">
        <f t="shared" si="16"/>
        <v>726.91151824456142</v>
      </c>
      <c r="X48">
        <f t="shared" si="17"/>
        <v>726.91151824456142</v>
      </c>
      <c r="Y48">
        <f t="shared" si="18"/>
        <v>72</v>
      </c>
      <c r="Z48"/>
    </row>
    <row r="49" spans="1:26" s="8" customFormat="1" x14ac:dyDescent="0.25">
      <c r="A49">
        <f t="shared" si="11"/>
        <v>4560</v>
      </c>
      <c r="B49">
        <f t="shared" si="12"/>
        <v>240</v>
      </c>
      <c r="C49" s="6">
        <f t="shared" si="13"/>
        <v>5.2777777777777778E-2</v>
      </c>
      <c r="D49" s="5" t="str">
        <f t="shared" si="1"/>
        <v/>
      </c>
      <c r="E49" s="4">
        <f t="shared" si="2"/>
        <v>1.4892733121041701E-2</v>
      </c>
      <c r="F49">
        <f t="shared" si="3"/>
        <v>1.4895216099082023E-2</v>
      </c>
      <c r="G49" s="4">
        <v>1.4890250143001379E-2</v>
      </c>
      <c r="H49" s="5">
        <f t="shared" si="14"/>
        <v>0.35</v>
      </c>
      <c r="I49" s="5">
        <f t="shared" si="14"/>
        <v>0.15</v>
      </c>
      <c r="J49" s="5">
        <f t="shared" si="14"/>
        <v>0.15</v>
      </c>
      <c r="K49"/>
      <c r="L49">
        <f t="shared" si="4"/>
        <v>4510.2022039181438</v>
      </c>
      <c r="M49">
        <f t="shared" si="4"/>
        <v>8.1632653061224509</v>
      </c>
      <c r="N49">
        <f t="shared" si="4"/>
        <v>44.444444444444443</v>
      </c>
      <c r="O49">
        <f t="shared" si="4"/>
        <v>44.444444444444443</v>
      </c>
      <c r="P49">
        <f t="shared" si="5"/>
        <v>4607.2543581131549</v>
      </c>
      <c r="Q49">
        <f t="shared" si="6"/>
        <v>1.4732583296815696E-2</v>
      </c>
      <c r="R49" s="5">
        <f t="shared" si="7"/>
        <v>20.430367197775297</v>
      </c>
      <c r="S49">
        <f t="shared" si="8"/>
        <v>20</v>
      </c>
      <c r="T49"/>
      <c r="U49">
        <f t="shared" si="9"/>
        <v>6.6591223043454092E-2</v>
      </c>
      <c r="V49" s="3">
        <f t="shared" si="15"/>
        <v>16.753246186012461</v>
      </c>
      <c r="W49">
        <f t="shared" si="16"/>
        <v>743.66476443057388</v>
      </c>
      <c r="X49">
        <f t="shared" si="17"/>
        <v>743.66476443057388</v>
      </c>
      <c r="Y49">
        <f t="shared" si="18"/>
        <v>76</v>
      </c>
      <c r="Z49"/>
    </row>
    <row r="50" spans="1:26" s="8" customFormat="1" x14ac:dyDescent="0.25">
      <c r="A50">
        <f t="shared" si="11"/>
        <v>4800</v>
      </c>
      <c r="B50">
        <f t="shared" si="12"/>
        <v>240</v>
      </c>
      <c r="C50" s="6">
        <f t="shared" si="13"/>
        <v>5.5555555555555559E-2</v>
      </c>
      <c r="D50" s="5" t="str">
        <f t="shared" si="1"/>
        <v/>
      </c>
      <c r="E50" s="4">
        <f t="shared" si="2"/>
        <v>1.4237837249284417E-2</v>
      </c>
      <c r="F50">
        <f t="shared" si="3"/>
        <v>1.424004325511468E-2</v>
      </c>
      <c r="G50" s="4">
        <v>1.4235631243454155E-2</v>
      </c>
      <c r="H50" s="5">
        <f t="shared" si="14"/>
        <v>0.35</v>
      </c>
      <c r="I50" s="5">
        <f t="shared" si="14"/>
        <v>0.15</v>
      </c>
      <c r="J50" s="5">
        <f t="shared" si="14"/>
        <v>0.15</v>
      </c>
      <c r="K50"/>
      <c r="L50">
        <f t="shared" si="4"/>
        <v>4934.5384889012521</v>
      </c>
      <c r="M50">
        <f t="shared" si="4"/>
        <v>8.1632653061224509</v>
      </c>
      <c r="N50">
        <f t="shared" si="4"/>
        <v>44.444444444444443</v>
      </c>
      <c r="O50">
        <f t="shared" si="4"/>
        <v>44.444444444444443</v>
      </c>
      <c r="P50">
        <f t="shared" si="5"/>
        <v>5031.5906430962632</v>
      </c>
      <c r="Q50">
        <f t="shared" si="6"/>
        <v>1.4097670300455367E-2</v>
      </c>
      <c r="R50" s="5">
        <f t="shared" si="7"/>
        <v>20.393358586272257</v>
      </c>
      <c r="S50">
        <f t="shared" si="8"/>
        <v>20.000000000000004</v>
      </c>
      <c r="T50"/>
      <c r="U50">
        <f t="shared" si="9"/>
        <v>6.3663678325966699E-2</v>
      </c>
      <c r="V50" s="3">
        <f t="shared" si="15"/>
        <v>15.981893530428982</v>
      </c>
      <c r="W50">
        <f t="shared" si="16"/>
        <v>759.64665796100292</v>
      </c>
      <c r="X50">
        <f t="shared" si="17"/>
        <v>759.64665796100292</v>
      </c>
      <c r="Y50">
        <f t="shared" si="18"/>
        <v>80</v>
      </c>
      <c r="Z50"/>
    </row>
    <row r="51" spans="1:26" s="8" customFormat="1" x14ac:dyDescent="0.25">
      <c r="A51">
        <f t="shared" si="11"/>
        <v>5040</v>
      </c>
      <c r="B51">
        <f t="shared" si="12"/>
        <v>240</v>
      </c>
      <c r="C51" s="6">
        <f t="shared" si="13"/>
        <v>5.8333333333333334E-2</v>
      </c>
      <c r="D51" s="5" t="str">
        <f t="shared" si="1"/>
        <v/>
      </c>
      <c r="E51" s="4">
        <f t="shared" si="2"/>
        <v>1.3638717176566516E-2</v>
      </c>
      <c r="F51">
        <f t="shared" si="3"/>
        <v>1.3640636828817601E-2</v>
      </c>
      <c r="G51" s="4">
        <v>1.363679752431543E-2</v>
      </c>
      <c r="H51" s="5">
        <f t="shared" si="14"/>
        <v>0.35</v>
      </c>
      <c r="I51" s="5">
        <f t="shared" si="14"/>
        <v>0.15</v>
      </c>
      <c r="J51" s="5">
        <f t="shared" si="14"/>
        <v>0.15</v>
      </c>
      <c r="K51"/>
      <c r="L51">
        <f t="shared" si="4"/>
        <v>5377.4355690061966</v>
      </c>
      <c r="M51">
        <f t="shared" si="4"/>
        <v>8.1632653061224509</v>
      </c>
      <c r="N51">
        <f t="shared" si="4"/>
        <v>44.444444444444443</v>
      </c>
      <c r="O51">
        <f t="shared" si="4"/>
        <v>44.444444444444443</v>
      </c>
      <c r="P51">
        <f t="shared" si="5"/>
        <v>5474.4877232012077</v>
      </c>
      <c r="Q51">
        <f t="shared" si="6"/>
        <v>1.3515379876437191E-2</v>
      </c>
      <c r="R51" s="5">
        <f t="shared" si="7"/>
        <v>20.360960732860804</v>
      </c>
      <c r="S51">
        <f t="shared" si="8"/>
        <v>20.000000000000004</v>
      </c>
      <c r="T51"/>
      <c r="U51">
        <f t="shared" si="9"/>
        <v>6.0985612519540294E-2</v>
      </c>
      <c r="V51" s="3">
        <f t="shared" si="15"/>
        <v>15.279282798232007</v>
      </c>
      <c r="W51">
        <f t="shared" si="16"/>
        <v>774.92594075923489</v>
      </c>
      <c r="X51">
        <f t="shared" si="17"/>
        <v>774.92594075923489</v>
      </c>
      <c r="Y51">
        <f t="shared" si="18"/>
        <v>84</v>
      </c>
      <c r="Z51"/>
    </row>
    <row r="52" spans="1:26" s="8" customFormat="1" x14ac:dyDescent="0.25">
      <c r="A52">
        <f t="shared" si="11"/>
        <v>5280</v>
      </c>
      <c r="B52">
        <f t="shared" si="12"/>
        <v>240</v>
      </c>
      <c r="C52" s="6">
        <f t="shared" si="13"/>
        <v>6.1111111111111109E-2</v>
      </c>
      <c r="D52" s="5" t="str">
        <f t="shared" si="1"/>
        <v/>
      </c>
      <c r="E52" s="4">
        <f t="shared" si="2"/>
        <v>1.3088488260600502E-2</v>
      </c>
      <c r="F52">
        <f t="shared" si="3"/>
        <v>1.3090120172191065E-2</v>
      </c>
      <c r="G52" s="4">
        <v>1.308685634900994E-2</v>
      </c>
      <c r="H52" s="5">
        <f t="shared" si="14"/>
        <v>0.35</v>
      </c>
      <c r="I52" s="5">
        <f t="shared" si="14"/>
        <v>0.15</v>
      </c>
      <c r="J52" s="5">
        <f t="shared" si="14"/>
        <v>0.15</v>
      </c>
      <c r="K52"/>
      <c r="L52">
        <f t="shared" si="4"/>
        <v>5838.8770371459295</v>
      </c>
      <c r="M52">
        <f t="shared" si="4"/>
        <v>8.1632653061224509</v>
      </c>
      <c r="N52">
        <f t="shared" si="4"/>
        <v>44.444444444444443</v>
      </c>
      <c r="O52">
        <f t="shared" si="4"/>
        <v>44.444444444444443</v>
      </c>
      <c r="P52">
        <f t="shared" si="5"/>
        <v>5935.9291913409406</v>
      </c>
      <c r="Q52">
        <f t="shared" si="6"/>
        <v>1.297943070526366E-2</v>
      </c>
      <c r="R52" s="5">
        <f t="shared" si="7"/>
        <v>20.332434314261398</v>
      </c>
      <c r="S52">
        <f t="shared" si="8"/>
        <v>20</v>
      </c>
      <c r="T52"/>
      <c r="U52">
        <f t="shared" si="9"/>
        <v>5.8526200816321879E-2</v>
      </c>
      <c r="V52" s="3">
        <f t="shared" si="15"/>
        <v>14.636547004689671</v>
      </c>
      <c r="W52">
        <f t="shared" si="16"/>
        <v>789.56248776392454</v>
      </c>
      <c r="X52">
        <f t="shared" si="17"/>
        <v>789.56248776392454</v>
      </c>
      <c r="Y52">
        <f t="shared" si="18"/>
        <v>88</v>
      </c>
      <c r="Z52"/>
    </row>
    <row r="53" spans="1:26" s="8" customFormat="1" x14ac:dyDescent="0.25">
      <c r="A53">
        <f t="shared" si="11"/>
        <v>5520</v>
      </c>
      <c r="B53">
        <f t="shared" si="12"/>
        <v>240</v>
      </c>
      <c r="C53" s="6">
        <f t="shared" si="13"/>
        <v>6.3888888888888898E-2</v>
      </c>
      <c r="D53" s="5" t="str">
        <f t="shared" si="1"/>
        <v/>
      </c>
      <c r="E53" s="4">
        <f t="shared" si="2"/>
        <v>1.2581359524304028E-2</v>
      </c>
      <c r="F53">
        <f t="shared" si="3"/>
        <v>1.2582708189413325E-2</v>
      </c>
      <c r="G53" s="4">
        <v>1.2580010859194732E-2</v>
      </c>
      <c r="H53" s="5">
        <f t="shared" si="14"/>
        <v>0.35</v>
      </c>
      <c r="I53" s="5">
        <f t="shared" si="14"/>
        <v>0.15</v>
      </c>
      <c r="J53" s="5">
        <f t="shared" si="14"/>
        <v>0.15</v>
      </c>
      <c r="K53"/>
      <c r="L53">
        <f t="shared" si="4"/>
        <v>6318.8488653866725</v>
      </c>
      <c r="M53">
        <f t="shared" si="4"/>
        <v>8.1632653061224509</v>
      </c>
      <c r="N53">
        <f t="shared" si="4"/>
        <v>44.444444444444443</v>
      </c>
      <c r="O53">
        <f t="shared" si="4"/>
        <v>44.444444444444443</v>
      </c>
      <c r="P53">
        <f t="shared" si="5"/>
        <v>6415.9010195816836</v>
      </c>
      <c r="Q53">
        <f t="shared" si="6"/>
        <v>1.2484500536304378E-2</v>
      </c>
      <c r="R53" s="5">
        <f t="shared" si="7"/>
        <v>20.3071830210298</v>
      </c>
      <c r="S53">
        <f t="shared" si="8"/>
        <v>19.999999999999996</v>
      </c>
      <c r="T53"/>
      <c r="U53">
        <f t="shared" si="9"/>
        <v>5.6259518877689908E-2</v>
      </c>
      <c r="V53" s="3">
        <f t="shared" si="15"/>
        <v>14.046288195917251</v>
      </c>
      <c r="W53">
        <f t="shared" si="16"/>
        <v>803.60877595984175</v>
      </c>
      <c r="X53">
        <f t="shared" si="17"/>
        <v>803.60877595984175</v>
      </c>
      <c r="Y53">
        <f t="shared" si="18"/>
        <v>92</v>
      </c>
      <c r="Z53"/>
    </row>
    <row r="54" spans="1:26" s="8" customFormat="1" x14ac:dyDescent="0.25">
      <c r="A54">
        <f t="shared" si="11"/>
        <v>5760</v>
      </c>
      <c r="B54">
        <f t="shared" si="12"/>
        <v>240</v>
      </c>
      <c r="C54" s="6">
        <f t="shared" si="13"/>
        <v>6.6666666666666666E-2</v>
      </c>
      <c r="D54" s="5" t="str">
        <f t="shared" si="1"/>
        <v/>
      </c>
      <c r="E54" s="4">
        <f t="shared" si="2"/>
        <v>1.2112424094588754E-2</v>
      </c>
      <c r="F54">
        <f t="shared" si="3"/>
        <v>1.2113498226833696E-2</v>
      </c>
      <c r="G54" s="4">
        <v>1.2111349962343809E-2</v>
      </c>
      <c r="H54" s="5">
        <f t="shared" si="14"/>
        <v>0.35</v>
      </c>
      <c r="I54" s="5">
        <f t="shared" si="14"/>
        <v>0.15</v>
      </c>
      <c r="J54" s="5">
        <f t="shared" si="14"/>
        <v>0.15</v>
      </c>
      <c r="K54"/>
      <c r="L54">
        <f t="shared" si="4"/>
        <v>6817.339044302802</v>
      </c>
      <c r="M54">
        <f t="shared" si="4"/>
        <v>8.1632653061224509</v>
      </c>
      <c r="N54">
        <f t="shared" si="4"/>
        <v>44.444444444444443</v>
      </c>
      <c r="O54">
        <f t="shared" si="4"/>
        <v>44.444444444444443</v>
      </c>
      <c r="P54">
        <f t="shared" si="5"/>
        <v>6914.3911984978131</v>
      </c>
      <c r="Q54">
        <f t="shared" si="6"/>
        <v>1.2026050588770562E-2</v>
      </c>
      <c r="R54" s="5">
        <f t="shared" si="7"/>
        <v>20.284721512497221</v>
      </c>
      <c r="S54">
        <f t="shared" si="8"/>
        <v>20.000000000000007</v>
      </c>
      <c r="T54"/>
      <c r="U54">
        <f t="shared" si="9"/>
        <v>5.4163603630180558E-2</v>
      </c>
      <c r="V54" s="3">
        <f t="shared" si="15"/>
        <v>13.502284530645579</v>
      </c>
      <c r="W54">
        <f t="shared" si="16"/>
        <v>817.11106049048738</v>
      </c>
      <c r="X54">
        <f t="shared" si="17"/>
        <v>817.11106049048738</v>
      </c>
      <c r="Y54">
        <f t="shared" si="18"/>
        <v>96</v>
      </c>
      <c r="Z54"/>
    </row>
    <row r="55" spans="1:26" s="8" customFormat="1" x14ac:dyDescent="0.25">
      <c r="A55">
        <f t="shared" si="11"/>
        <v>6000</v>
      </c>
      <c r="B55">
        <v>300</v>
      </c>
      <c r="C55" s="6">
        <f t="shared" si="13"/>
        <v>6.9444444444444448E-2</v>
      </c>
      <c r="D55" s="5" t="str">
        <f t="shared" si="1"/>
        <v/>
      </c>
      <c r="E55" s="4">
        <f t="shared" si="2"/>
        <v>1.1677496153004303E-2</v>
      </c>
      <c r="F55">
        <f t="shared" si="3"/>
        <v>1.1678307392424153E-2</v>
      </c>
      <c r="G55" s="4">
        <v>1.1676684913584451E-2</v>
      </c>
      <c r="H55" s="5">
        <f t="shared" si="14"/>
        <v>0.35</v>
      </c>
      <c r="I55" s="5">
        <f t="shared" si="14"/>
        <v>0.15</v>
      </c>
      <c r="J55" s="5">
        <f t="shared" si="14"/>
        <v>0.15</v>
      </c>
      <c r="K55"/>
      <c r="L55">
        <f t="shared" si="4"/>
        <v>7334.3372755968539</v>
      </c>
      <c r="M55">
        <f t="shared" si="4"/>
        <v>8.1632653061224509</v>
      </c>
      <c r="N55">
        <f t="shared" si="4"/>
        <v>44.444444444444443</v>
      </c>
      <c r="O55">
        <f t="shared" si="4"/>
        <v>44.444444444444443</v>
      </c>
      <c r="P55">
        <f t="shared" si="5"/>
        <v>7431.389429791865</v>
      </c>
      <c r="Q55">
        <f t="shared" si="6"/>
        <v>1.1600186986818918E-2</v>
      </c>
      <c r="R55" s="5">
        <f t="shared" si="7"/>
        <v>20.264651462151676</v>
      </c>
      <c r="S55">
        <f t="shared" si="8"/>
        <v>20.000000000000004</v>
      </c>
      <c r="T55"/>
      <c r="U55">
        <f t="shared" si="9"/>
        <v>5.2219722437242183E-2</v>
      </c>
      <c r="V55" s="3">
        <f t="shared" si="15"/>
        <v>12.999264871243334</v>
      </c>
      <c r="W55">
        <f t="shared" si="16"/>
        <v>830.1103253617307</v>
      </c>
      <c r="X55">
        <f t="shared" si="17"/>
        <v>830.1103253617307</v>
      </c>
      <c r="Y55">
        <f t="shared" si="18"/>
        <v>100</v>
      </c>
      <c r="Z55"/>
    </row>
    <row r="56" spans="1:26" s="8" customFormat="1" x14ac:dyDescent="0.25">
      <c r="A56">
        <f t="shared" si="11"/>
        <v>6300</v>
      </c>
      <c r="B56">
        <f t="shared" si="12"/>
        <v>300</v>
      </c>
      <c r="C56" s="6">
        <f t="shared" si="13"/>
        <v>7.2916666666666671E-2</v>
      </c>
      <c r="D56" s="5" t="str">
        <f t="shared" si="1"/>
        <v/>
      </c>
      <c r="E56" s="4">
        <f t="shared" si="2"/>
        <v>1.1174078537920129E-2</v>
      </c>
      <c r="F56">
        <f t="shared" si="3"/>
        <v>1.1174565293974884E-2</v>
      </c>
      <c r="G56" s="4">
        <v>1.1173591781865376E-2</v>
      </c>
      <c r="H56" s="5">
        <f t="shared" si="14"/>
        <v>0.35</v>
      </c>
      <c r="I56" s="5">
        <f t="shared" si="14"/>
        <v>0.15</v>
      </c>
      <c r="J56" s="5">
        <f t="shared" si="14"/>
        <v>0.15</v>
      </c>
      <c r="K56"/>
      <c r="L56">
        <f t="shared" si="4"/>
        <v>8009.6658527981308</v>
      </c>
      <c r="M56">
        <f t="shared" si="4"/>
        <v>8.1632653061224509</v>
      </c>
      <c r="N56">
        <f t="shared" si="4"/>
        <v>44.444444444444443</v>
      </c>
      <c r="O56">
        <f t="shared" si="4"/>
        <v>44.444444444444443</v>
      </c>
      <c r="P56">
        <f t="shared" si="5"/>
        <v>8106.7180069931419</v>
      </c>
      <c r="Q56">
        <f t="shared" si="6"/>
        <v>1.1106506288734047E-2</v>
      </c>
      <c r="R56" s="5">
        <f t="shared" si="7"/>
        <v>20.242337585558843</v>
      </c>
      <c r="S56">
        <f t="shared" si="8"/>
        <v>20.000000000000004</v>
      </c>
      <c r="T56"/>
      <c r="U56">
        <f t="shared" si="9"/>
        <v>4.9969821554167973E-2</v>
      </c>
      <c r="V56" s="3">
        <f t="shared" si="15"/>
        <v>15.665916731172654</v>
      </c>
      <c r="W56">
        <f t="shared" si="16"/>
        <v>845.77624209290332</v>
      </c>
      <c r="X56">
        <f t="shared" si="17"/>
        <v>845.77624209290332</v>
      </c>
      <c r="Y56">
        <f t="shared" si="18"/>
        <v>105</v>
      </c>
      <c r="Z56"/>
    </row>
    <row r="57" spans="1:26" s="8" customFormat="1" x14ac:dyDescent="0.25">
      <c r="A57">
        <f t="shared" si="11"/>
        <v>6600</v>
      </c>
      <c r="B57">
        <f t="shared" si="12"/>
        <v>300</v>
      </c>
      <c r="C57" s="6">
        <f t="shared" si="13"/>
        <v>7.6388888888888881E-2</v>
      </c>
      <c r="D57" s="5" t="str">
        <f t="shared" si="1"/>
        <v/>
      </c>
      <c r="E57" s="4">
        <f t="shared" si="2"/>
        <v>1.0712694439900323E-2</v>
      </c>
      <c r="F57">
        <f t="shared" si="3"/>
        <v>1.0712884528928828E-2</v>
      </c>
      <c r="G57" s="4">
        <v>1.0712504350871815E-2</v>
      </c>
      <c r="H57" s="5">
        <f t="shared" si="14"/>
        <v>0.35</v>
      </c>
      <c r="I57" s="5">
        <f t="shared" si="14"/>
        <v>0.15</v>
      </c>
      <c r="J57" s="5">
        <f t="shared" si="14"/>
        <v>0.15</v>
      </c>
      <c r="K57"/>
      <c r="L57">
        <f t="shared" si="4"/>
        <v>8714.0084625279451</v>
      </c>
      <c r="M57">
        <f t="shared" si="4"/>
        <v>8.1632653061224509</v>
      </c>
      <c r="N57">
        <f t="shared" si="4"/>
        <v>44.444444444444443</v>
      </c>
      <c r="O57">
        <f t="shared" si="4"/>
        <v>44.444444444444443</v>
      </c>
      <c r="P57">
        <f t="shared" si="5"/>
        <v>8811.060616722958</v>
      </c>
      <c r="Q57">
        <f t="shared" si="6"/>
        <v>1.0653342889361046E-2</v>
      </c>
      <c r="R57" s="5">
        <f t="shared" si="7"/>
        <v>20.222749735927742</v>
      </c>
      <c r="S57">
        <f t="shared" si="8"/>
        <v>20</v>
      </c>
      <c r="T57"/>
      <c r="U57">
        <f t="shared" si="9"/>
        <v>4.7907775875623275E-2</v>
      </c>
      <c r="V57" s="3">
        <f t="shared" si="15"/>
        <v>14.990946466250392</v>
      </c>
      <c r="W57">
        <f t="shared" si="16"/>
        <v>860.76718855915374</v>
      </c>
      <c r="X57">
        <f t="shared" si="17"/>
        <v>860.76718855915374</v>
      </c>
      <c r="Y57">
        <f t="shared" si="18"/>
        <v>110</v>
      </c>
      <c r="Z57"/>
    </row>
    <row r="58" spans="1:26" s="8" customFormat="1" x14ac:dyDescent="0.25">
      <c r="A58">
        <f t="shared" si="11"/>
        <v>6900</v>
      </c>
      <c r="B58">
        <f t="shared" si="12"/>
        <v>300</v>
      </c>
      <c r="C58" s="6">
        <f t="shared" si="13"/>
        <v>7.9861111111111119E-2</v>
      </c>
      <c r="D58" s="5" t="str">
        <f t="shared" si="1"/>
        <v/>
      </c>
      <c r="E58" s="4">
        <f t="shared" si="2"/>
        <v>1.0288254797183143E-2</v>
      </c>
      <c r="F58">
        <f t="shared" si="3"/>
        <v>1.0288175732603081E-2</v>
      </c>
      <c r="G58" s="4">
        <v>1.0288333861763203E-2</v>
      </c>
      <c r="H58" s="5">
        <f t="shared" si="14"/>
        <v>0.35</v>
      </c>
      <c r="I58" s="5">
        <f t="shared" si="14"/>
        <v>0.15</v>
      </c>
      <c r="J58" s="5">
        <f t="shared" si="14"/>
        <v>0.15</v>
      </c>
      <c r="K58"/>
      <c r="L58">
        <f t="shared" si="4"/>
        <v>9447.3477610092741</v>
      </c>
      <c r="M58">
        <f t="shared" si="4"/>
        <v>8.1632653061224509</v>
      </c>
      <c r="N58">
        <f t="shared" si="4"/>
        <v>44.444444444444443</v>
      </c>
      <c r="O58">
        <f t="shared" si="4"/>
        <v>44.444444444444443</v>
      </c>
      <c r="P58">
        <f t="shared" si="5"/>
        <v>9544.399915204287</v>
      </c>
      <c r="Q58">
        <f t="shared" si="6"/>
        <v>1.0235891786632588E-2</v>
      </c>
      <c r="R58" s="5">
        <f t="shared" si="7"/>
        <v>20.205459048719604</v>
      </c>
      <c r="S58">
        <f t="shared" si="8"/>
        <v>20.000000000000007</v>
      </c>
      <c r="T58"/>
      <c r="U58">
        <f t="shared" si="9"/>
        <v>4.6010827780230898E-2</v>
      </c>
      <c r="V58" s="3">
        <f t="shared" si="15"/>
        <v>14.372332762686982</v>
      </c>
      <c r="W58">
        <f t="shared" si="16"/>
        <v>875.13952132184068</v>
      </c>
      <c r="X58">
        <f t="shared" si="17"/>
        <v>875.13952132184068</v>
      </c>
      <c r="Y58">
        <f t="shared" si="18"/>
        <v>115</v>
      </c>
      <c r="Z58"/>
    </row>
    <row r="59" spans="1:26" s="8" customFormat="1" x14ac:dyDescent="0.25">
      <c r="A59">
        <f t="shared" si="11"/>
        <v>7200</v>
      </c>
      <c r="B59">
        <f t="shared" si="12"/>
        <v>300</v>
      </c>
      <c r="C59" s="6">
        <f t="shared" si="13"/>
        <v>8.3333333333333329E-2</v>
      </c>
      <c r="D59" s="5" t="str">
        <f t="shared" si="1"/>
        <v/>
      </c>
      <c r="E59" s="4">
        <f t="shared" si="2"/>
        <v>9.8964642376282615E-3</v>
      </c>
      <c r="F59">
        <f t="shared" si="3"/>
        <v>9.896142615378788E-3</v>
      </c>
      <c r="G59" s="4">
        <v>9.8967858598777367E-3</v>
      </c>
      <c r="H59" s="5">
        <f t="shared" si="14"/>
        <v>0.35</v>
      </c>
      <c r="I59" s="5">
        <f t="shared" si="14"/>
        <v>0.15</v>
      </c>
      <c r="J59" s="5">
        <f t="shared" si="14"/>
        <v>0.15</v>
      </c>
      <c r="K59"/>
      <c r="L59">
        <f t="shared" si="4"/>
        <v>10209.668784688407</v>
      </c>
      <c r="M59">
        <f t="shared" si="4"/>
        <v>8.1632653061224509</v>
      </c>
      <c r="N59">
        <f t="shared" si="4"/>
        <v>44.444444444444443</v>
      </c>
      <c r="O59">
        <f t="shared" si="4"/>
        <v>44.444444444444443</v>
      </c>
      <c r="P59">
        <f t="shared" si="5"/>
        <v>10306.72093888342</v>
      </c>
      <c r="Q59">
        <f t="shared" si="6"/>
        <v>9.8500796269234171E-3</v>
      </c>
      <c r="R59" s="5">
        <f t="shared" si="7"/>
        <v>20.190118124773178</v>
      </c>
      <c r="S59">
        <f t="shared" si="8"/>
        <v>19.999999999999989</v>
      </c>
      <c r="T59"/>
      <c r="U59">
        <f t="shared" si="9"/>
        <v>4.4259771882890639E-2</v>
      </c>
      <c r="V59" s="3">
        <f t="shared" si="15"/>
        <v>13.80324833406927</v>
      </c>
      <c r="W59">
        <f t="shared" si="16"/>
        <v>888.94276965590996</v>
      </c>
      <c r="X59">
        <f t="shared" si="17"/>
        <v>888.94276965590996</v>
      </c>
      <c r="Y59">
        <f t="shared" si="18"/>
        <v>120</v>
      </c>
      <c r="Z59"/>
    </row>
    <row r="60" spans="1:26" s="8" customFormat="1" x14ac:dyDescent="0.25">
      <c r="A60"/>
    </row>
    <row r="61" spans="1:26" s="8" customFormat="1" x14ac:dyDescent="0.25">
      <c r="A61"/>
    </row>
    <row r="62" spans="1:26" s="8" customFormat="1" x14ac:dyDescent="0.25">
      <c r="A62"/>
    </row>
    <row r="63" spans="1:26" s="8" customFormat="1" x14ac:dyDescent="0.25">
      <c r="A63"/>
    </row>
    <row r="64" spans="1:26" s="8" customFormat="1" x14ac:dyDescent="0.25">
      <c r="A64"/>
    </row>
    <row r="65" spans="1:26" s="8" customFormat="1" x14ac:dyDescent="0.25">
      <c r="A65"/>
      <c r="B65"/>
      <c r="C65" s="6"/>
      <c r="D65" s="5"/>
      <c r="E65" s="5"/>
      <c r="F65" s="5"/>
      <c r="G65" s="5"/>
      <c r="H65" s="5"/>
      <c r="I65" s="5"/>
      <c r="J65" s="5"/>
      <c r="K65"/>
      <c r="L65"/>
      <c r="M65"/>
      <c r="N65"/>
      <c r="O65"/>
      <c r="P65"/>
      <c r="Q65"/>
      <c r="R65" s="5"/>
      <c r="S65"/>
      <c r="T65"/>
      <c r="U65"/>
      <c r="V65" s="3"/>
      <c r="W65"/>
      <c r="X65"/>
      <c r="Y65"/>
      <c r="Z65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Sheet3 (2)</vt:lpstr>
      <vt:lpstr>NoClog</vt:lpstr>
      <vt:lpstr>NoClogOverPressure</vt:lpstr>
      <vt:lpstr>RawWater</vt:lpstr>
      <vt:lpstr>RawWater (2)</vt:lpstr>
      <vt:lpstr>RawWaterOverP</vt:lpstr>
      <vt:lpstr>Sheet6</vt:lpstr>
      <vt:lpstr>Sheet7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2017-08-29T22:22:05Z</dcterms:modified>
</cp:coreProperties>
</file>