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8" windowWidth="27780" windowHeight="12696" activeTab="1"/>
  </bookViews>
  <sheets>
    <sheet name="Data Formats" sheetId="1" r:id="rId1"/>
    <sheet name="Data Volum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5" i="2"/>
  <c r="O6"/>
  <c r="O7"/>
  <c r="O8"/>
  <c r="O9"/>
  <c r="O11"/>
  <c r="O12"/>
  <c r="O13"/>
  <c r="O14"/>
  <c r="O15"/>
  <c r="O17"/>
  <c r="O18"/>
  <c r="O19"/>
  <c r="O21"/>
  <c r="O22"/>
  <c r="O3"/>
  <c r="P5"/>
  <c r="P6"/>
  <c r="P7"/>
  <c r="P8"/>
  <c r="P9"/>
  <c r="P11"/>
  <c r="P12"/>
  <c r="P13"/>
  <c r="P14"/>
  <c r="P15"/>
  <c r="P17"/>
  <c r="P18"/>
  <c r="P19"/>
  <c r="P20"/>
  <c r="P21"/>
  <c r="P22"/>
  <c r="P3"/>
  <c r="K3"/>
  <c r="P28"/>
  <c r="L28"/>
  <c r="L5"/>
  <c r="L6"/>
  <c r="L7"/>
  <c r="L8"/>
  <c r="L9"/>
  <c r="L11"/>
  <c r="L12"/>
  <c r="L13"/>
  <c r="L14"/>
  <c r="L15"/>
  <c r="L17"/>
  <c r="L18"/>
  <c r="L19"/>
  <c r="L21"/>
  <c r="L22"/>
  <c r="L3"/>
  <c r="K5"/>
  <c r="K6"/>
  <c r="K7"/>
  <c r="K8"/>
  <c r="K9"/>
  <c r="K11"/>
  <c r="K12"/>
  <c r="K13"/>
  <c r="K14"/>
  <c r="K15"/>
  <c r="K17"/>
  <c r="K18"/>
  <c r="K19"/>
  <c r="K21"/>
  <c r="K22"/>
  <c r="F18"/>
  <c r="E18"/>
  <c r="E17"/>
  <c r="F17"/>
  <c r="C90" i="1"/>
  <c r="C89"/>
  <c r="C80"/>
  <c r="C76"/>
  <c r="C83" s="1"/>
  <c r="C72"/>
  <c r="B58"/>
  <c r="B41"/>
  <c r="B16"/>
  <c r="C64"/>
  <c r="C63"/>
  <c r="O24" i="2" l="1"/>
  <c r="P24"/>
  <c r="P26" s="1"/>
  <c r="P29" s="1"/>
  <c r="P31" s="1"/>
  <c r="P32" s="1"/>
  <c r="K24"/>
  <c r="L24"/>
  <c r="L26" s="1"/>
  <c r="L29" s="1"/>
  <c r="L31" s="1"/>
  <c r="L32" s="1"/>
  <c r="C91" i="1"/>
</calcChain>
</file>

<file path=xl/sharedStrings.xml><?xml version="1.0" encoding="utf-8"?>
<sst xmlns="http://schemas.openxmlformats.org/spreadsheetml/2006/main" count="246" uniqueCount="138">
  <si>
    <t>Description</t>
  </si>
  <si>
    <t>hhmmss.ss hhmmss.sss 092725.00 UTC Time: Current time</t>
  </si>
  <si>
    <t>Latitude dddmm.mmmm 4717.11399 Latitude: Degrees + minutes</t>
  </si>
  <si>
    <t>HDOP numeric 1.01 HDOP: Horizontal Dilution of Precision</t>
  </si>
  <si>
    <t>msl numeric 499.6 MSL Altitude (m)</t>
  </si>
  <si>
    <t>m character M Units: Meters (fixed field)</t>
  </si>
  <si>
    <t>Altref blank 48.0 Geoid Separation (m)</t>
  </si>
  <si>
    <t>m blank M Units: Meters (fixed field)</t>
  </si>
  <si>
    <t>DiffStation numeric 0 Diff. Reference Station ID</t>
  </si>
  <si>
    <t>cs hexadecimal *5B Checksum</t>
  </si>
  <si>
    <t>&lt;CR&gt; &lt;LF&gt; End of message</t>
  </si>
  <si>
    <t>Fix Status Description</t>
  </si>
  <si>
    <t>0 No fix / Invalid</t>
  </si>
  <si>
    <t>1 Standard GPS (2D/3D)</t>
  </si>
  <si>
    <t>2 Differential GPS</t>
  </si>
  <si>
    <t>6 Estimated (DR) Fix</t>
  </si>
  <si>
    <t>$GPGGA,hhmmss.ss,Latitude,N,Longitude,E,FS,NoSV,HDOP,msl,m,Altref,m,DiffAge,DiffStation*cs&lt;CR&gt;&lt;LF&gt;</t>
  </si>
  <si>
    <t>$GPGGA string $GPGGA Message ID: GGA protocol header</t>
  </si>
  <si>
    <t>N character N N/S Indicator: N=north or S=south</t>
  </si>
  <si>
    <t>Longitude dddmm.mmmm 00833.91590 Longitude: Degrees + minutes</t>
  </si>
  <si>
    <t>E character E E/W indicator: E=east or W=west</t>
  </si>
  <si>
    <t>FS 1 digit 1 Position Fix Indicator (See Table below)</t>
  </si>
  <si>
    <t>NoSV numeric 8 Satellites Used: Range 0 to 12</t>
  </si>
  <si>
    <t>DiffAge numeric Age of Differential Corrections (sec): Blank (Null) fields when DGPS is not used</t>
  </si>
  <si>
    <t>x</t>
  </si>
  <si>
    <t>43 bytes defined as follows</t>
  </si>
  <si>
    <t>Byte 1</t>
  </si>
  <si>
    <t>Header = 0xCB</t>
  </si>
  <si>
    <t>Bytes 2-5</t>
  </si>
  <si>
    <t>AccelX</t>
  </si>
  <si>
    <t>Bytes 6-9</t>
  </si>
  <si>
    <t>AccelY</t>
  </si>
  <si>
    <t>Bytes 10-13</t>
  </si>
  <si>
    <t>AccelZ</t>
  </si>
  <si>
    <t>Bytes 14-17</t>
  </si>
  <si>
    <t>AngRateX</t>
  </si>
  <si>
    <t>Bytes 18-21</t>
  </si>
  <si>
    <t>AngRateY</t>
  </si>
  <si>
    <t>Bytes 22-25</t>
  </si>
  <si>
    <t>AngRateZ</t>
  </si>
  <si>
    <t>Bytes 26-29</t>
  </si>
  <si>
    <t>MagX</t>
  </si>
  <si>
    <t>Bytes 30-33</t>
  </si>
  <si>
    <t>MagY</t>
  </si>
  <si>
    <t>Bytes 34-37</t>
  </si>
  <si>
    <t>MagZ</t>
  </si>
  <si>
    <t>Bytes 38-41</t>
  </si>
  <si>
    <t>Timer</t>
  </si>
  <si>
    <t>Bytes 42-43</t>
  </si>
  <si>
    <t>Checksum</t>
  </si>
  <si>
    <t>Note:</t>
  </si>
  <si>
    <t>4 Byte values are big endian 32 bit IEEE-754 floating point</t>
  </si>
  <si>
    <t>Critical Data</t>
  </si>
  <si>
    <t>Num Bytes</t>
  </si>
  <si>
    <t>Byte</t>
  </si>
  <si>
    <t>integer</t>
  </si>
  <si>
    <t>Julian Day float</t>
  </si>
  <si>
    <t>Decimal Degrees float</t>
  </si>
  <si>
    <t>float</t>
  </si>
  <si>
    <t>Buoy Acceleration, Angular Rate &amp; Magnetometer Vector (0xCB) version 2.1.00 or greater</t>
  </si>
  <si>
    <t>ESP Acceleration, Angular Rate &amp; Magnetometer Vector (0xCB) version 2.1.00 or greater</t>
  </si>
  <si>
    <t>Total Num Bytes</t>
  </si>
  <si>
    <t>3X float (min, max, mean)</t>
  </si>
  <si>
    <t>50% pad</t>
  </si>
  <si>
    <t>seconds</t>
  </si>
  <si>
    <t>Position bytes</t>
  </si>
  <si>
    <t>subtotal</t>
  </si>
  <si>
    <t>X and Y bytes</t>
  </si>
  <si>
    <t>Z acc bytes (min, max, mean, buoy - ESP)</t>
  </si>
  <si>
    <t>bytes</t>
  </si>
  <si>
    <t>Packet period</t>
  </si>
  <si>
    <t>bytes/second</t>
  </si>
  <si>
    <t>Bytes/packet</t>
  </si>
  <si>
    <t>Link rate</t>
  </si>
  <si>
    <t>baud</t>
  </si>
  <si>
    <t>link byte rate</t>
  </si>
  <si>
    <t>bytes / second</t>
  </si>
  <si>
    <t>Xmit time</t>
  </si>
  <si>
    <t>Xmit duty cycle</t>
  </si>
  <si>
    <t>Position update period</t>
  </si>
  <si>
    <t>Z acc update period</t>
  </si>
  <si>
    <t>X and Y acc update period</t>
  </si>
  <si>
    <t>Compression Factor</t>
  </si>
  <si>
    <t>Data source</t>
  </si>
  <si>
    <t>raw units</t>
  </si>
  <si>
    <t>Load Cell
5B Module
Labjack</t>
  </si>
  <si>
    <t>Cable Tension</t>
  </si>
  <si>
    <t>volts</t>
  </si>
  <si>
    <t>lbf</t>
  </si>
  <si>
    <t>Min value</t>
  </si>
  <si>
    <t>Max value</t>
  </si>
  <si>
    <t>4ma = 0 lbf, 20 ma = 12,500 lbf, Shunt resistor value = XXX.X</t>
  </si>
  <si>
    <t>Notes</t>
  </si>
  <si>
    <t>Bytes Req'd</t>
  </si>
  <si>
    <t>Raw sample rate
(Samples/sec)</t>
  </si>
  <si>
    <t>Summary sample rate
(Samples/sec)</t>
  </si>
  <si>
    <t xml:space="preserve">Req'd Engr 
units </t>
  </si>
  <si>
    <t>ESP Accel X</t>
  </si>
  <si>
    <t>ESP Accel Y</t>
  </si>
  <si>
    <t>ESP Accel Z</t>
  </si>
  <si>
    <t>Microstrain
Inertial link</t>
  </si>
  <si>
    <t>G's</t>
  </si>
  <si>
    <t>ESP Pitch</t>
  </si>
  <si>
    <t>ESP Roll</t>
  </si>
  <si>
    <t>Degrees</t>
  </si>
  <si>
    <t>Buoy Accel Y</t>
  </si>
  <si>
    <t>Buoy Accel Z</t>
  </si>
  <si>
    <t>Buoy Pitch</t>
  </si>
  <si>
    <t>Buoy Roll</t>
  </si>
  <si>
    <t>Buoy Accel X</t>
  </si>
  <si>
    <t>uBlox-6</t>
  </si>
  <si>
    <t>Buoy Longitude</t>
  </si>
  <si>
    <t>Fix Quality</t>
  </si>
  <si>
    <t>Buoy Latitude</t>
  </si>
  <si>
    <t>Station Aloha lat/lon</t>
  </si>
  <si>
    <t>Moss Landing lat/lon</t>
  </si>
  <si>
    <t>min, max, mean ?
3=yes 1 = no</t>
  </si>
  <si>
    <t>Battery Voltage</t>
  </si>
  <si>
    <t>Battery Current</t>
  </si>
  <si>
    <t>5B module
Labjack</t>
  </si>
  <si>
    <t>Shunt
5B module
Labjack</t>
  </si>
  <si>
    <t>bolts</t>
  </si>
  <si>
    <t>amps</t>
  </si>
  <si>
    <t>Summary packet Rate
(minutes/packet)</t>
  </si>
  <si>
    <t>Shunt R = x.xxx</t>
  </si>
  <si>
    <t>Data Transmission time (seconds)</t>
  </si>
  <si>
    <t>Setup time (seconds)</t>
  </si>
  <si>
    <t>Total Transmission time</t>
  </si>
  <si>
    <t>Duty Cycle</t>
  </si>
  <si>
    <t>Bytes per second</t>
  </si>
  <si>
    <t>Bytes per summary packet</t>
  </si>
  <si>
    <t>Need to check range (might be -90.0 to 90.0)</t>
  </si>
  <si>
    <t>Summary
Bytes/second</t>
  </si>
  <si>
    <t>Raw
Bytes/second</t>
  </si>
  <si>
    <t>Effective Baud Rate (bits/second)</t>
  </si>
  <si>
    <t>Effective Byte Rate (bytes/second)</t>
  </si>
  <si>
    <t>Desired Data Rate</t>
  </si>
  <si>
    <t>Minimum Data Rate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</si>
</sst>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3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91"/>
  <sheetViews>
    <sheetView topLeftCell="A55" workbookViewId="0">
      <selection activeCell="B38" sqref="B38"/>
    </sheetView>
  </sheetViews>
  <sheetFormatPr defaultRowHeight="14.4"/>
  <cols>
    <col min="2" max="2" width="34.21875" bestFit="1" customWidth="1"/>
    <col min="3" max="3" width="9.77734375" bestFit="1" customWidth="1"/>
    <col min="4" max="4" width="22" bestFit="1" customWidth="1"/>
    <col min="5" max="5" width="17.109375" customWidth="1"/>
  </cols>
  <sheetData>
    <row r="1" spans="2:5">
      <c r="B1" t="s">
        <v>52</v>
      </c>
      <c r="C1" t="s">
        <v>53</v>
      </c>
    </row>
    <row r="2" spans="2:5">
      <c r="E2" t="s">
        <v>16</v>
      </c>
    </row>
    <row r="4" spans="2:5">
      <c r="E4" t="s">
        <v>0</v>
      </c>
    </row>
    <row r="5" spans="2:5">
      <c r="E5" t="s">
        <v>17</v>
      </c>
    </row>
    <row r="6" spans="2:5">
      <c r="B6" t="s">
        <v>24</v>
      </c>
      <c r="C6">
        <v>4</v>
      </c>
      <c r="D6" t="s">
        <v>56</v>
      </c>
      <c r="E6" t="s">
        <v>1</v>
      </c>
    </row>
    <row r="7" spans="2:5">
      <c r="B7" t="s">
        <v>24</v>
      </c>
      <c r="C7">
        <v>4</v>
      </c>
      <c r="D7" t="s">
        <v>57</v>
      </c>
      <c r="E7" t="s">
        <v>2</v>
      </c>
    </row>
    <row r="8" spans="2:5">
      <c r="E8" t="s">
        <v>18</v>
      </c>
    </row>
    <row r="9" spans="2:5">
      <c r="B9" t="s">
        <v>24</v>
      </c>
      <c r="C9">
        <v>4</v>
      </c>
      <c r="D9" t="s">
        <v>57</v>
      </c>
      <c r="E9" t="s">
        <v>19</v>
      </c>
    </row>
    <row r="10" spans="2:5">
      <c r="E10" t="s">
        <v>20</v>
      </c>
    </row>
    <row r="11" spans="2:5">
      <c r="B11" t="s">
        <v>24</v>
      </c>
      <c r="C11">
        <v>1</v>
      </c>
      <c r="D11" t="s">
        <v>54</v>
      </c>
      <c r="E11" t="s">
        <v>21</v>
      </c>
    </row>
    <row r="12" spans="2:5">
      <c r="E12" t="s">
        <v>22</v>
      </c>
    </row>
    <row r="13" spans="2:5">
      <c r="B13" t="s">
        <v>24</v>
      </c>
      <c r="C13">
        <v>4</v>
      </c>
      <c r="D13" t="s">
        <v>58</v>
      </c>
      <c r="E13" t="s">
        <v>3</v>
      </c>
    </row>
    <row r="14" spans="2:5">
      <c r="B14" t="s">
        <v>24</v>
      </c>
      <c r="C14">
        <v>2</v>
      </c>
      <c r="D14" t="s">
        <v>55</v>
      </c>
      <c r="E14" t="s">
        <v>4</v>
      </c>
    </row>
    <row r="15" spans="2:5">
      <c r="B15" t="s">
        <v>66</v>
      </c>
      <c r="E15" t="s">
        <v>5</v>
      </c>
    </row>
    <row r="16" spans="2:5">
      <c r="B16">
        <f>SUM(C6:C14)</f>
        <v>19</v>
      </c>
      <c r="E16" t="s">
        <v>6</v>
      </c>
    </row>
    <row r="17" spans="5:6">
      <c r="E17" t="s">
        <v>7</v>
      </c>
    </row>
    <row r="18" spans="5:6">
      <c r="E18" t="s">
        <v>23</v>
      </c>
    </row>
    <row r="19" spans="5:6">
      <c r="E19" t="s">
        <v>8</v>
      </c>
    </row>
    <row r="20" spans="5:6">
      <c r="E20" t="s">
        <v>9</v>
      </c>
    </row>
    <row r="21" spans="5:6">
      <c r="E21" t="s">
        <v>10</v>
      </c>
    </row>
    <row r="24" spans="5:6">
      <c r="E24" t="s">
        <v>11</v>
      </c>
    </row>
    <row r="25" spans="5:6">
      <c r="E25" t="s">
        <v>12</v>
      </c>
    </row>
    <row r="26" spans="5:6">
      <c r="E26" t="s">
        <v>13</v>
      </c>
    </row>
    <row r="27" spans="5:6">
      <c r="E27" t="s">
        <v>14</v>
      </c>
    </row>
    <row r="28" spans="5:6">
      <c r="E28" t="s">
        <v>15</v>
      </c>
    </row>
    <row r="30" spans="5:6">
      <c r="E30" t="s">
        <v>59</v>
      </c>
    </row>
    <row r="31" spans="5:6">
      <c r="E31" t="s">
        <v>50</v>
      </c>
      <c r="F31" t="s">
        <v>51</v>
      </c>
    </row>
    <row r="32" spans="5:6">
      <c r="E32" t="s">
        <v>25</v>
      </c>
    </row>
    <row r="33" spans="2:6">
      <c r="E33" t="s">
        <v>26</v>
      </c>
      <c r="F33" t="s">
        <v>27</v>
      </c>
    </row>
    <row r="34" spans="2:6">
      <c r="B34" t="s">
        <v>24</v>
      </c>
      <c r="C34">
        <v>12</v>
      </c>
      <c r="D34" t="s">
        <v>62</v>
      </c>
      <c r="E34" t="s">
        <v>28</v>
      </c>
      <c r="F34" t="s">
        <v>29</v>
      </c>
    </row>
    <row r="35" spans="2:6">
      <c r="B35" t="s">
        <v>24</v>
      </c>
      <c r="C35">
        <v>12</v>
      </c>
      <c r="D35" t="s">
        <v>62</v>
      </c>
      <c r="E35" t="s">
        <v>30</v>
      </c>
      <c r="F35" t="s">
        <v>31</v>
      </c>
    </row>
    <row r="36" spans="2:6">
      <c r="B36" t="s">
        <v>24</v>
      </c>
      <c r="C36">
        <v>12</v>
      </c>
      <c r="D36" t="s">
        <v>62</v>
      </c>
      <c r="E36" t="s">
        <v>32</v>
      </c>
      <c r="F36" t="s">
        <v>33</v>
      </c>
    </row>
    <row r="37" spans="2:6">
      <c r="B37" t="s">
        <v>24</v>
      </c>
      <c r="C37">
        <v>12</v>
      </c>
      <c r="D37" t="s">
        <v>62</v>
      </c>
      <c r="E37" t="s">
        <v>34</v>
      </c>
      <c r="F37" t="s">
        <v>35</v>
      </c>
    </row>
    <row r="38" spans="2:6">
      <c r="B38" t="s">
        <v>24</v>
      </c>
      <c r="C38">
        <v>12</v>
      </c>
      <c r="D38" t="s">
        <v>62</v>
      </c>
      <c r="E38" t="s">
        <v>36</v>
      </c>
      <c r="F38" t="s">
        <v>37</v>
      </c>
    </row>
    <row r="39" spans="2:6">
      <c r="B39" t="s">
        <v>24</v>
      </c>
      <c r="C39">
        <v>12</v>
      </c>
      <c r="D39" t="s">
        <v>62</v>
      </c>
      <c r="E39" t="s">
        <v>38</v>
      </c>
      <c r="F39" t="s">
        <v>39</v>
      </c>
    </row>
    <row r="40" spans="2:6">
      <c r="B40" t="s">
        <v>66</v>
      </c>
      <c r="E40" t="s">
        <v>40</v>
      </c>
      <c r="F40" t="s">
        <v>41</v>
      </c>
    </row>
    <row r="41" spans="2:6">
      <c r="B41">
        <f>SUM(C34:C39)</f>
        <v>72</v>
      </c>
      <c r="E41" t="s">
        <v>42</v>
      </c>
      <c r="F41" t="s">
        <v>43</v>
      </c>
    </row>
    <row r="42" spans="2:6">
      <c r="E42" t="s">
        <v>44</v>
      </c>
      <c r="F42" t="s">
        <v>45</v>
      </c>
    </row>
    <row r="43" spans="2:6">
      <c r="E43" t="s">
        <v>46</v>
      </c>
      <c r="F43" t="s">
        <v>47</v>
      </c>
    </row>
    <row r="44" spans="2:6">
      <c r="E44" t="s">
        <v>48</v>
      </c>
      <c r="F44" t="s">
        <v>49</v>
      </c>
    </row>
    <row r="47" spans="2:6">
      <c r="E47" t="s">
        <v>60</v>
      </c>
    </row>
    <row r="48" spans="2:6">
      <c r="E48" t="s">
        <v>50</v>
      </c>
      <c r="F48" t="s">
        <v>51</v>
      </c>
    </row>
    <row r="49" spans="2:6">
      <c r="E49" t="s">
        <v>25</v>
      </c>
    </row>
    <row r="50" spans="2:6">
      <c r="E50" t="s">
        <v>26</v>
      </c>
      <c r="F50" t="s">
        <v>27</v>
      </c>
    </row>
    <row r="51" spans="2:6">
      <c r="B51" t="s">
        <v>24</v>
      </c>
      <c r="C51">
        <v>12</v>
      </c>
      <c r="D51" t="s">
        <v>62</v>
      </c>
      <c r="E51" t="s">
        <v>28</v>
      </c>
      <c r="F51" t="s">
        <v>29</v>
      </c>
    </row>
    <row r="52" spans="2:6">
      <c r="B52" t="s">
        <v>24</v>
      </c>
      <c r="C52">
        <v>12</v>
      </c>
      <c r="D52" t="s">
        <v>62</v>
      </c>
      <c r="E52" t="s">
        <v>30</v>
      </c>
      <c r="F52" t="s">
        <v>31</v>
      </c>
    </row>
    <row r="53" spans="2:6">
      <c r="B53" t="s">
        <v>24</v>
      </c>
      <c r="C53">
        <v>12</v>
      </c>
      <c r="D53" t="s">
        <v>62</v>
      </c>
      <c r="E53" t="s">
        <v>32</v>
      </c>
      <c r="F53" t="s">
        <v>33</v>
      </c>
    </row>
    <row r="54" spans="2:6">
      <c r="B54" t="s">
        <v>24</v>
      </c>
      <c r="C54">
        <v>12</v>
      </c>
      <c r="D54" t="s">
        <v>62</v>
      </c>
      <c r="E54" t="s">
        <v>34</v>
      </c>
      <c r="F54" t="s">
        <v>35</v>
      </c>
    </row>
    <row r="55" spans="2:6">
      <c r="B55" t="s">
        <v>24</v>
      </c>
      <c r="C55">
        <v>12</v>
      </c>
      <c r="D55" t="s">
        <v>62</v>
      </c>
      <c r="E55" t="s">
        <v>36</v>
      </c>
      <c r="F55" t="s">
        <v>37</v>
      </c>
    </row>
    <row r="56" spans="2:6">
      <c r="B56" t="s">
        <v>24</v>
      </c>
      <c r="C56">
        <v>12</v>
      </c>
      <c r="D56" t="s">
        <v>62</v>
      </c>
      <c r="E56" t="s">
        <v>38</v>
      </c>
      <c r="F56" t="s">
        <v>39</v>
      </c>
    </row>
    <row r="57" spans="2:6">
      <c r="B57" t="s">
        <v>66</v>
      </c>
      <c r="E57" t="s">
        <v>40</v>
      </c>
      <c r="F57" t="s">
        <v>41</v>
      </c>
    </row>
    <row r="58" spans="2:6">
      <c r="B58">
        <f>SUM(C51:C56)</f>
        <v>72</v>
      </c>
      <c r="E58" t="s">
        <v>42</v>
      </c>
      <c r="F58" t="s">
        <v>43</v>
      </c>
    </row>
    <row r="59" spans="2:6">
      <c r="E59" t="s">
        <v>44</v>
      </c>
      <c r="F59" t="s">
        <v>45</v>
      </c>
    </row>
    <row r="60" spans="2:6">
      <c r="E60" t="s">
        <v>46</v>
      </c>
      <c r="F60" t="s">
        <v>47</v>
      </c>
    </row>
    <row r="61" spans="2:6">
      <c r="E61" t="s">
        <v>48</v>
      </c>
      <c r="F61" t="s">
        <v>49</v>
      </c>
    </row>
    <row r="63" spans="2:6">
      <c r="B63" t="s">
        <v>61</v>
      </c>
      <c r="C63">
        <f>SUM(C6:C62)</f>
        <v>163</v>
      </c>
    </row>
    <row r="64" spans="2:6">
      <c r="B64" t="s">
        <v>63</v>
      </c>
      <c r="C64">
        <f>1.5*C63</f>
        <v>244.5</v>
      </c>
    </row>
    <row r="70" spans="2:4">
      <c r="B70" t="s">
        <v>79</v>
      </c>
      <c r="C70">
        <v>60</v>
      </c>
      <c r="D70" t="s">
        <v>64</v>
      </c>
    </row>
    <row r="71" spans="2:4">
      <c r="B71" t="s">
        <v>65</v>
      </c>
      <c r="C71">
        <v>19</v>
      </c>
      <c r="D71" t="s">
        <v>69</v>
      </c>
    </row>
    <row r="72" spans="2:4">
      <c r="B72" t="s">
        <v>71</v>
      </c>
      <c r="C72">
        <f>+C71/C70</f>
        <v>0.31666666666666665</v>
      </c>
    </row>
    <row r="74" spans="2:4">
      <c r="B74" t="s">
        <v>80</v>
      </c>
      <c r="C74">
        <v>0.5</v>
      </c>
      <c r="D74" t="s">
        <v>64</v>
      </c>
    </row>
    <row r="75" spans="2:4">
      <c r="B75" t="s">
        <v>68</v>
      </c>
      <c r="C75">
        <v>32</v>
      </c>
      <c r="D75" t="s">
        <v>69</v>
      </c>
    </row>
    <row r="76" spans="2:4">
      <c r="B76" t="s">
        <v>71</v>
      </c>
      <c r="C76">
        <f>+C75/C74</f>
        <v>64</v>
      </c>
    </row>
    <row r="78" spans="2:4">
      <c r="B78" t="s">
        <v>81</v>
      </c>
      <c r="C78">
        <v>60</v>
      </c>
      <c r="D78" t="s">
        <v>64</v>
      </c>
    </row>
    <row r="79" spans="2:4">
      <c r="B79" t="s">
        <v>67</v>
      </c>
      <c r="C79">
        <v>48</v>
      </c>
    </row>
    <row r="80" spans="2:4">
      <c r="B80" t="s">
        <v>71</v>
      </c>
      <c r="C80">
        <f>+C79/C78</f>
        <v>0.8</v>
      </c>
    </row>
    <row r="82" spans="2:4">
      <c r="B82" t="s">
        <v>70</v>
      </c>
      <c r="C82">
        <v>600</v>
      </c>
      <c r="D82" t="s">
        <v>64</v>
      </c>
    </row>
    <row r="83" spans="2:4">
      <c r="B83" t="s">
        <v>72</v>
      </c>
      <c r="C83">
        <f>+C82*(C80+C76+C72)</f>
        <v>39069.999999999993</v>
      </c>
    </row>
    <row r="87" spans="2:4">
      <c r="B87" t="s">
        <v>82</v>
      </c>
      <c r="C87">
        <v>1</v>
      </c>
    </row>
    <row r="88" spans="2:4">
      <c r="B88" t="s">
        <v>73</v>
      </c>
      <c r="C88">
        <v>2400</v>
      </c>
      <c r="D88" t="s">
        <v>74</v>
      </c>
    </row>
    <row r="89" spans="2:4">
      <c r="B89" t="s">
        <v>75</v>
      </c>
      <c r="C89">
        <f>+C88/10</f>
        <v>240</v>
      </c>
      <c r="D89" t="s">
        <v>76</v>
      </c>
    </row>
    <row r="90" spans="2:4">
      <c r="B90" t="s">
        <v>77</v>
      </c>
      <c r="C90">
        <f>+C87*C83/C89</f>
        <v>162.79166666666663</v>
      </c>
      <c r="D90" t="s">
        <v>64</v>
      </c>
    </row>
    <row r="91" spans="2:4">
      <c r="B91" t="s">
        <v>78</v>
      </c>
      <c r="C91" s="1">
        <f>+C90/C82</f>
        <v>0.27131944444444439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1"/>
  <sheetViews>
    <sheetView tabSelected="1" topLeftCell="A10" workbookViewId="0">
      <selection activeCell="A18" sqref="A18"/>
    </sheetView>
  </sheetViews>
  <sheetFormatPr defaultRowHeight="14.4"/>
  <cols>
    <col min="1" max="1" width="29.5546875" bestFit="1" customWidth="1"/>
    <col min="2" max="2" width="10.77734375" bestFit="1" customWidth="1"/>
    <col min="4" max="4" width="9.5546875" bestFit="1" customWidth="1"/>
    <col min="5" max="6" width="10.5546875" bestFit="1" customWidth="1"/>
    <col min="7" max="7" width="10.44140625" bestFit="1" customWidth="1"/>
    <col min="8" max="8" width="15.77734375" customWidth="1"/>
    <col min="9" max="9" width="14.6640625" bestFit="1" customWidth="1"/>
    <col min="10" max="10" width="18.77734375" bestFit="1" customWidth="1"/>
    <col min="11" max="11" width="12.33203125" bestFit="1" customWidth="1"/>
    <col min="12" max="12" width="12" bestFit="1" customWidth="1"/>
    <col min="13" max="16" width="12" customWidth="1"/>
    <col min="17" max="17" width="50.109375" bestFit="1" customWidth="1"/>
  </cols>
  <sheetData>
    <row r="1" spans="1:23">
      <c r="I1" s="7" t="s">
        <v>136</v>
      </c>
      <c r="J1" s="8"/>
      <c r="K1" s="8"/>
      <c r="L1" s="9"/>
      <c r="M1" s="7" t="s">
        <v>137</v>
      </c>
      <c r="N1" s="8"/>
      <c r="O1" s="8"/>
      <c r="P1" s="9"/>
    </row>
    <row r="2" spans="1:23" ht="57.6">
      <c r="A2" t="s">
        <v>0</v>
      </c>
      <c r="B2" t="s">
        <v>83</v>
      </c>
      <c r="C2" t="s">
        <v>84</v>
      </c>
      <c r="D2" s="2" t="s">
        <v>96</v>
      </c>
      <c r="E2" t="s">
        <v>89</v>
      </c>
      <c r="F2" t="s">
        <v>90</v>
      </c>
      <c r="G2" t="s">
        <v>93</v>
      </c>
      <c r="H2" s="2" t="s">
        <v>116</v>
      </c>
      <c r="I2" s="10" t="s">
        <v>94</v>
      </c>
      <c r="J2" s="11" t="s">
        <v>95</v>
      </c>
      <c r="K2" s="11" t="s">
        <v>133</v>
      </c>
      <c r="L2" s="12" t="s">
        <v>132</v>
      </c>
      <c r="M2" s="10" t="s">
        <v>94</v>
      </c>
      <c r="N2" s="11" t="s">
        <v>95</v>
      </c>
      <c r="O2" s="11" t="s">
        <v>133</v>
      </c>
      <c r="P2" s="12" t="s">
        <v>132</v>
      </c>
      <c r="Q2" t="s">
        <v>92</v>
      </c>
    </row>
    <row r="3" spans="1:23" ht="43.2">
      <c r="A3" t="s">
        <v>86</v>
      </c>
      <c r="B3" s="2" t="s">
        <v>85</v>
      </c>
      <c r="C3" t="s">
        <v>87</v>
      </c>
      <c r="D3" t="s">
        <v>88</v>
      </c>
      <c r="E3">
        <v>0</v>
      </c>
      <c r="F3">
        <v>12500</v>
      </c>
      <c r="G3">
        <v>2</v>
      </c>
      <c r="H3">
        <v>3</v>
      </c>
      <c r="I3" s="13">
        <v>20</v>
      </c>
      <c r="J3" s="14">
        <v>2</v>
      </c>
      <c r="K3" s="14">
        <f>+I3*G3*H3</f>
        <v>120</v>
      </c>
      <c r="L3" s="15">
        <f>+J3*G3*H3</f>
        <v>12</v>
      </c>
      <c r="M3" s="13">
        <v>20</v>
      </c>
      <c r="N3" s="14">
        <v>2</v>
      </c>
      <c r="O3" s="14">
        <f>+M3*H3*G3</f>
        <v>120</v>
      </c>
      <c r="P3" s="15">
        <f>+N3*H3*G3</f>
        <v>12</v>
      </c>
      <c r="Q3" t="s">
        <v>91</v>
      </c>
    </row>
    <row r="4" spans="1:23">
      <c r="B4" s="2"/>
      <c r="I4" s="13"/>
      <c r="J4" s="14"/>
      <c r="K4" s="14"/>
      <c r="L4" s="15"/>
      <c r="M4" s="13"/>
      <c r="N4" s="14"/>
      <c r="O4" s="14"/>
      <c r="P4" s="15"/>
    </row>
    <row r="5" spans="1:23" ht="28.8">
      <c r="A5" t="s">
        <v>97</v>
      </c>
      <c r="B5" s="2" t="s">
        <v>100</v>
      </c>
      <c r="C5" t="s">
        <v>101</v>
      </c>
      <c r="D5" t="s">
        <v>101</v>
      </c>
      <c r="E5" s="3">
        <v>-5</v>
      </c>
      <c r="F5" s="3">
        <v>5</v>
      </c>
      <c r="G5">
        <v>2</v>
      </c>
      <c r="H5">
        <v>3</v>
      </c>
      <c r="I5" s="13">
        <v>20</v>
      </c>
      <c r="J5" s="14">
        <v>2</v>
      </c>
      <c r="K5" s="14">
        <f t="shared" ref="K5:K22" si="0">+I5*G5*H5</f>
        <v>120</v>
      </c>
      <c r="L5" s="15">
        <f t="shared" ref="L5:L22" si="1">+J5*G5*H5</f>
        <v>12</v>
      </c>
      <c r="M5" s="13">
        <v>20</v>
      </c>
      <c r="N5" s="14">
        <v>0.5</v>
      </c>
      <c r="O5" s="14">
        <f t="shared" ref="O4:O22" si="2">+M5*H5*G5</f>
        <v>120</v>
      </c>
      <c r="P5" s="15">
        <f t="shared" ref="P4:P22" si="3">+N5*H5*G5</f>
        <v>3</v>
      </c>
    </row>
    <row r="6" spans="1:23" ht="28.8">
      <c r="A6" t="s">
        <v>98</v>
      </c>
      <c r="B6" s="2" t="s">
        <v>100</v>
      </c>
      <c r="C6" t="s">
        <v>101</v>
      </c>
      <c r="D6" t="s">
        <v>101</v>
      </c>
      <c r="E6" s="3">
        <v>-5</v>
      </c>
      <c r="F6" s="3">
        <v>5</v>
      </c>
      <c r="G6">
        <v>2</v>
      </c>
      <c r="H6">
        <v>3</v>
      </c>
      <c r="I6" s="13">
        <v>20</v>
      </c>
      <c r="J6" s="14">
        <v>2</v>
      </c>
      <c r="K6" s="14">
        <f t="shared" si="0"/>
        <v>120</v>
      </c>
      <c r="L6" s="15">
        <f t="shared" si="1"/>
        <v>12</v>
      </c>
      <c r="M6" s="13">
        <v>20</v>
      </c>
      <c r="N6" s="14">
        <v>0.5</v>
      </c>
      <c r="O6" s="14">
        <f t="shared" si="2"/>
        <v>120</v>
      </c>
      <c r="P6" s="15">
        <f t="shared" si="3"/>
        <v>3</v>
      </c>
    </row>
    <row r="7" spans="1:23" ht="28.8">
      <c r="A7" t="s">
        <v>99</v>
      </c>
      <c r="B7" s="2" t="s">
        <v>100</v>
      </c>
      <c r="C7" t="s">
        <v>101</v>
      </c>
      <c r="D7" t="s">
        <v>101</v>
      </c>
      <c r="E7" s="3">
        <v>-5</v>
      </c>
      <c r="F7" s="3">
        <v>5</v>
      </c>
      <c r="G7">
        <v>2</v>
      </c>
      <c r="H7">
        <v>3</v>
      </c>
      <c r="I7" s="13">
        <v>20</v>
      </c>
      <c r="J7" s="14">
        <v>2</v>
      </c>
      <c r="K7" s="14">
        <f t="shared" si="0"/>
        <v>120</v>
      </c>
      <c r="L7" s="15">
        <f t="shared" si="1"/>
        <v>12</v>
      </c>
      <c r="M7" s="13">
        <v>20</v>
      </c>
      <c r="N7" s="14">
        <v>2</v>
      </c>
      <c r="O7" s="14">
        <f t="shared" si="2"/>
        <v>120</v>
      </c>
      <c r="P7" s="15">
        <f t="shared" si="3"/>
        <v>12</v>
      </c>
    </row>
    <row r="8" spans="1:23" ht="28.8">
      <c r="A8" t="s">
        <v>102</v>
      </c>
      <c r="B8" s="2" t="s">
        <v>100</v>
      </c>
      <c r="C8" t="s">
        <v>104</v>
      </c>
      <c r="D8" t="s">
        <v>104</v>
      </c>
      <c r="E8" s="4">
        <v>-180</v>
      </c>
      <c r="F8" s="4">
        <v>180</v>
      </c>
      <c r="G8">
        <v>2</v>
      </c>
      <c r="H8">
        <v>3</v>
      </c>
      <c r="I8" s="13">
        <v>20</v>
      </c>
      <c r="J8" s="14">
        <v>2</v>
      </c>
      <c r="K8" s="14">
        <f t="shared" si="0"/>
        <v>120</v>
      </c>
      <c r="L8" s="15">
        <f t="shared" si="1"/>
        <v>12</v>
      </c>
      <c r="M8" s="13">
        <v>20</v>
      </c>
      <c r="N8" s="14">
        <v>0.5</v>
      </c>
      <c r="O8" s="14">
        <f t="shared" si="2"/>
        <v>120</v>
      </c>
      <c r="P8" s="15">
        <f t="shared" si="3"/>
        <v>3</v>
      </c>
      <c r="Q8" t="s">
        <v>131</v>
      </c>
    </row>
    <row r="9" spans="1:23" ht="28.8">
      <c r="A9" t="s">
        <v>103</v>
      </c>
      <c r="B9" s="2" t="s">
        <v>100</v>
      </c>
      <c r="C9" t="s">
        <v>104</v>
      </c>
      <c r="D9" t="s">
        <v>104</v>
      </c>
      <c r="E9" s="4">
        <v>-180</v>
      </c>
      <c r="F9" s="4">
        <v>180</v>
      </c>
      <c r="G9">
        <v>2</v>
      </c>
      <c r="H9">
        <v>3</v>
      </c>
      <c r="I9" s="13">
        <v>20</v>
      </c>
      <c r="J9" s="14">
        <v>2</v>
      </c>
      <c r="K9" s="14">
        <f t="shared" si="0"/>
        <v>120</v>
      </c>
      <c r="L9" s="15">
        <f t="shared" si="1"/>
        <v>12</v>
      </c>
      <c r="M9" s="13">
        <v>20</v>
      </c>
      <c r="N9" s="14">
        <v>0.5</v>
      </c>
      <c r="O9" s="14">
        <f t="shared" si="2"/>
        <v>120</v>
      </c>
      <c r="P9" s="15">
        <f t="shared" si="3"/>
        <v>3</v>
      </c>
      <c r="Q9" t="s">
        <v>131</v>
      </c>
    </row>
    <row r="10" spans="1:23">
      <c r="I10" s="13"/>
      <c r="J10" s="14"/>
      <c r="K10" s="14"/>
      <c r="L10" s="15"/>
      <c r="M10" s="13"/>
      <c r="N10" s="14"/>
      <c r="O10" s="14"/>
      <c r="P10" s="15"/>
    </row>
    <row r="11" spans="1:23" ht="28.8">
      <c r="A11" t="s">
        <v>109</v>
      </c>
      <c r="B11" s="2" t="s">
        <v>100</v>
      </c>
      <c r="C11" t="s">
        <v>101</v>
      </c>
      <c r="D11" t="s">
        <v>101</v>
      </c>
      <c r="E11" s="3">
        <v>-5</v>
      </c>
      <c r="F11" s="3">
        <v>5</v>
      </c>
      <c r="G11">
        <v>2</v>
      </c>
      <c r="H11">
        <v>3</v>
      </c>
      <c r="I11" s="13">
        <v>20</v>
      </c>
      <c r="J11" s="14">
        <v>2</v>
      </c>
      <c r="K11" s="14">
        <f t="shared" si="0"/>
        <v>120</v>
      </c>
      <c r="L11" s="15">
        <f t="shared" si="1"/>
        <v>12</v>
      </c>
      <c r="M11" s="13">
        <v>20</v>
      </c>
      <c r="N11" s="14">
        <v>0.5</v>
      </c>
      <c r="O11" s="14">
        <f t="shared" si="2"/>
        <v>120</v>
      </c>
      <c r="P11" s="15">
        <f t="shared" si="3"/>
        <v>3</v>
      </c>
    </row>
    <row r="12" spans="1:23" ht="28.8">
      <c r="A12" t="s">
        <v>105</v>
      </c>
      <c r="B12" s="2" t="s">
        <v>100</v>
      </c>
      <c r="C12" t="s">
        <v>101</v>
      </c>
      <c r="D12" t="s">
        <v>101</v>
      </c>
      <c r="E12" s="3">
        <v>-5</v>
      </c>
      <c r="F12" s="3">
        <v>5</v>
      </c>
      <c r="G12">
        <v>2</v>
      </c>
      <c r="H12">
        <v>3</v>
      </c>
      <c r="I12" s="13">
        <v>20</v>
      </c>
      <c r="J12" s="14">
        <v>2</v>
      </c>
      <c r="K12" s="14">
        <f t="shared" si="0"/>
        <v>120</v>
      </c>
      <c r="L12" s="15">
        <f t="shared" si="1"/>
        <v>12</v>
      </c>
      <c r="M12" s="13">
        <v>20</v>
      </c>
      <c r="N12" s="14">
        <v>0.5</v>
      </c>
      <c r="O12" s="14">
        <f t="shared" si="2"/>
        <v>120</v>
      </c>
      <c r="P12" s="15">
        <f t="shared" si="3"/>
        <v>3</v>
      </c>
    </row>
    <row r="13" spans="1:23" ht="28.8">
      <c r="A13" t="s">
        <v>106</v>
      </c>
      <c r="B13" s="2" t="s">
        <v>100</v>
      </c>
      <c r="C13" t="s">
        <v>101</v>
      </c>
      <c r="D13" t="s">
        <v>101</v>
      </c>
      <c r="E13" s="3">
        <v>-5</v>
      </c>
      <c r="F13" s="3">
        <v>5</v>
      </c>
      <c r="G13">
        <v>2</v>
      </c>
      <c r="H13">
        <v>3</v>
      </c>
      <c r="I13" s="13">
        <v>20</v>
      </c>
      <c r="J13" s="14">
        <v>2</v>
      </c>
      <c r="K13" s="14">
        <f t="shared" si="0"/>
        <v>120</v>
      </c>
      <c r="L13" s="15">
        <f t="shared" si="1"/>
        <v>12</v>
      </c>
      <c r="M13" s="13">
        <v>20</v>
      </c>
      <c r="N13" s="14">
        <v>2</v>
      </c>
      <c r="O13" s="14">
        <f t="shared" si="2"/>
        <v>120</v>
      </c>
      <c r="P13" s="15">
        <f t="shared" si="3"/>
        <v>12</v>
      </c>
    </row>
    <row r="14" spans="1:23" ht="28.8">
      <c r="A14" t="s">
        <v>107</v>
      </c>
      <c r="B14" s="2" t="s">
        <v>100</v>
      </c>
      <c r="C14" t="s">
        <v>104</v>
      </c>
      <c r="D14" t="s">
        <v>104</v>
      </c>
      <c r="E14" s="4">
        <v>0</v>
      </c>
      <c r="F14" s="4">
        <v>360</v>
      </c>
      <c r="G14">
        <v>2</v>
      </c>
      <c r="H14">
        <v>3</v>
      </c>
      <c r="I14" s="13">
        <v>20</v>
      </c>
      <c r="J14" s="14">
        <v>2</v>
      </c>
      <c r="K14" s="14">
        <f t="shared" si="0"/>
        <v>120</v>
      </c>
      <c r="L14" s="15">
        <f t="shared" si="1"/>
        <v>12</v>
      </c>
      <c r="M14" s="13">
        <v>20</v>
      </c>
      <c r="N14" s="14">
        <v>0.5</v>
      </c>
      <c r="O14" s="14">
        <f t="shared" si="2"/>
        <v>120</v>
      </c>
      <c r="P14" s="15">
        <f t="shared" si="3"/>
        <v>3</v>
      </c>
      <c r="Q14" t="s">
        <v>131</v>
      </c>
    </row>
    <row r="15" spans="1:23" ht="28.8">
      <c r="A15" t="s">
        <v>108</v>
      </c>
      <c r="B15" s="2" t="s">
        <v>100</v>
      </c>
      <c r="C15" t="s">
        <v>104</v>
      </c>
      <c r="D15" t="s">
        <v>104</v>
      </c>
      <c r="E15" s="4">
        <v>0</v>
      </c>
      <c r="F15" s="4">
        <v>360</v>
      </c>
      <c r="G15">
        <v>2</v>
      </c>
      <c r="H15">
        <v>3</v>
      </c>
      <c r="I15" s="13">
        <v>20</v>
      </c>
      <c r="J15" s="14">
        <v>2</v>
      </c>
      <c r="K15" s="14">
        <f t="shared" si="0"/>
        <v>120</v>
      </c>
      <c r="L15" s="15">
        <f t="shared" si="1"/>
        <v>12</v>
      </c>
      <c r="M15" s="13">
        <v>20</v>
      </c>
      <c r="N15" s="14">
        <v>0.5</v>
      </c>
      <c r="O15" s="14">
        <f t="shared" si="2"/>
        <v>120</v>
      </c>
      <c r="P15" s="15">
        <f t="shared" si="3"/>
        <v>3</v>
      </c>
      <c r="Q15" t="s">
        <v>131</v>
      </c>
      <c r="R15" t="s">
        <v>115</v>
      </c>
      <c r="U15" t="s">
        <v>114</v>
      </c>
    </row>
    <row r="16" spans="1:23">
      <c r="I16" s="13"/>
      <c r="J16" s="14"/>
      <c r="K16" s="14"/>
      <c r="L16" s="15"/>
      <c r="M16" s="13"/>
      <c r="N16" s="14"/>
      <c r="O16" s="14"/>
      <c r="P16" s="15"/>
      <c r="R16">
        <v>36</v>
      </c>
      <c r="S16">
        <v>48</v>
      </c>
      <c r="T16">
        <v>7.78</v>
      </c>
      <c r="U16">
        <v>20</v>
      </c>
      <c r="V16">
        <v>23</v>
      </c>
      <c r="W16">
        <v>27.85</v>
      </c>
    </row>
    <row r="17" spans="1:23">
      <c r="A17" t="s">
        <v>113</v>
      </c>
      <c r="B17" s="2" t="s">
        <v>110</v>
      </c>
      <c r="C17" t="s">
        <v>104</v>
      </c>
      <c r="D17" t="s">
        <v>104</v>
      </c>
      <c r="E17" s="5">
        <f>+U16+V16/60+W16/3600</f>
        <v>20.391069444444444</v>
      </c>
      <c r="F17" s="5">
        <f>+R16+S16/60+T16/3600</f>
        <v>36.802161111111111</v>
      </c>
      <c r="G17">
        <v>4</v>
      </c>
      <c r="H17">
        <v>1</v>
      </c>
      <c r="I17" s="13">
        <v>3.333E-3</v>
      </c>
      <c r="J17" s="14">
        <v>3.3300000000000001E-3</v>
      </c>
      <c r="K17" s="14">
        <f t="shared" si="0"/>
        <v>1.3332E-2</v>
      </c>
      <c r="L17" s="15">
        <f t="shared" si="1"/>
        <v>1.332E-2</v>
      </c>
      <c r="M17" s="13">
        <v>3.333E-3</v>
      </c>
      <c r="N17" s="14">
        <v>3.3300000000000001E-3</v>
      </c>
      <c r="O17" s="14">
        <f t="shared" si="2"/>
        <v>1.3332E-2</v>
      </c>
      <c r="P17" s="15">
        <f t="shared" si="3"/>
        <v>1.332E-2</v>
      </c>
      <c r="R17">
        <v>121</v>
      </c>
      <c r="S17">
        <v>47</v>
      </c>
      <c r="T17">
        <v>17.48</v>
      </c>
      <c r="U17">
        <v>160</v>
      </c>
      <c r="V17">
        <v>27</v>
      </c>
      <c r="W17">
        <v>59.83</v>
      </c>
    </row>
    <row r="18" spans="1:23">
      <c r="A18" t="s">
        <v>111</v>
      </c>
      <c r="B18" s="2" t="s">
        <v>110</v>
      </c>
      <c r="C18" t="s">
        <v>104</v>
      </c>
      <c r="D18" t="s">
        <v>104</v>
      </c>
      <c r="E18" s="5">
        <f>+R17+S17/60+T17/3600</f>
        <v>121.78818888888888</v>
      </c>
      <c r="F18" s="5">
        <f>+U17+V17/60+W17/3600</f>
        <v>160.46661944444443</v>
      </c>
      <c r="G18">
        <v>4</v>
      </c>
      <c r="H18">
        <v>1</v>
      </c>
      <c r="I18" s="13">
        <v>3.333E-3</v>
      </c>
      <c r="J18" s="14">
        <v>3.3300000000000001E-3</v>
      </c>
      <c r="K18" s="14">
        <f t="shared" si="0"/>
        <v>1.3332E-2</v>
      </c>
      <c r="L18" s="15">
        <f t="shared" si="1"/>
        <v>1.332E-2</v>
      </c>
      <c r="M18" s="13">
        <v>3.333E-3</v>
      </c>
      <c r="N18" s="14">
        <v>3.3300000000000001E-3</v>
      </c>
      <c r="O18" s="14">
        <f t="shared" si="2"/>
        <v>1.3332E-2</v>
      </c>
      <c r="P18" s="15">
        <f t="shared" si="3"/>
        <v>1.332E-2</v>
      </c>
    </row>
    <row r="19" spans="1:23">
      <c r="A19" t="s">
        <v>112</v>
      </c>
      <c r="B19" s="2" t="s">
        <v>110</v>
      </c>
      <c r="G19">
        <v>2</v>
      </c>
      <c r="H19">
        <v>1</v>
      </c>
      <c r="I19" s="13">
        <v>3.333E-3</v>
      </c>
      <c r="J19" s="14">
        <v>3.3300000000000001E-3</v>
      </c>
      <c r="K19" s="14">
        <f t="shared" si="0"/>
        <v>6.6660000000000001E-3</v>
      </c>
      <c r="L19" s="15">
        <f t="shared" si="1"/>
        <v>6.6600000000000001E-3</v>
      </c>
      <c r="M19" s="13">
        <v>3.333E-3</v>
      </c>
      <c r="N19" s="14">
        <v>3.3300000000000001E-3</v>
      </c>
      <c r="O19" s="14">
        <f t="shared" si="2"/>
        <v>6.6660000000000001E-3</v>
      </c>
      <c r="P19" s="15">
        <f t="shared" si="3"/>
        <v>6.6600000000000001E-3</v>
      </c>
    </row>
    <row r="20" spans="1:23">
      <c r="I20" s="13"/>
      <c r="J20" s="14"/>
      <c r="K20" s="14"/>
      <c r="L20" s="15"/>
      <c r="M20" s="13"/>
      <c r="N20" s="14"/>
      <c r="O20" s="14"/>
      <c r="P20" s="15">
        <f t="shared" si="3"/>
        <v>0</v>
      </c>
    </row>
    <row r="21" spans="1:23" ht="28.8">
      <c r="A21" t="s">
        <v>117</v>
      </c>
      <c r="B21" s="2" t="s">
        <v>119</v>
      </c>
      <c r="C21" t="s">
        <v>87</v>
      </c>
      <c r="D21" t="s">
        <v>121</v>
      </c>
      <c r="E21" s="3">
        <v>0</v>
      </c>
      <c r="F21" s="3">
        <v>20</v>
      </c>
      <c r="G21">
        <v>2</v>
      </c>
      <c r="H21">
        <v>1</v>
      </c>
      <c r="I21" s="13">
        <v>1.67E-3</v>
      </c>
      <c r="J21" s="14">
        <v>1.67E-3</v>
      </c>
      <c r="K21" s="14">
        <f t="shared" si="0"/>
        <v>3.3400000000000001E-3</v>
      </c>
      <c r="L21" s="15">
        <f t="shared" si="1"/>
        <v>3.3400000000000001E-3</v>
      </c>
      <c r="M21" s="13">
        <v>1.67E-3</v>
      </c>
      <c r="N21" s="14">
        <v>1.67E-3</v>
      </c>
      <c r="O21" s="14">
        <f t="shared" si="2"/>
        <v>3.3400000000000001E-3</v>
      </c>
      <c r="P21" s="15">
        <f t="shared" si="3"/>
        <v>3.3400000000000001E-3</v>
      </c>
    </row>
    <row r="22" spans="1:23" ht="43.2">
      <c r="A22" t="s">
        <v>118</v>
      </c>
      <c r="B22" s="2" t="s">
        <v>120</v>
      </c>
      <c r="C22" t="s">
        <v>87</v>
      </c>
      <c r="D22" t="s">
        <v>122</v>
      </c>
      <c r="E22" s="3">
        <v>0</v>
      </c>
      <c r="F22" s="3">
        <v>10</v>
      </c>
      <c r="G22">
        <v>2</v>
      </c>
      <c r="H22">
        <v>1</v>
      </c>
      <c r="I22" s="13">
        <v>1.67E-3</v>
      </c>
      <c r="J22" s="14">
        <v>1.67E-3</v>
      </c>
      <c r="K22" s="14">
        <f t="shared" si="0"/>
        <v>3.3400000000000001E-3</v>
      </c>
      <c r="L22" s="15">
        <f t="shared" si="1"/>
        <v>3.3400000000000001E-3</v>
      </c>
      <c r="M22" s="13">
        <v>1.67E-3</v>
      </c>
      <c r="N22" s="14">
        <v>1.67E-3</v>
      </c>
      <c r="O22" s="14">
        <f t="shared" si="2"/>
        <v>3.3400000000000001E-3</v>
      </c>
      <c r="P22" s="15">
        <f t="shared" si="3"/>
        <v>3.3400000000000001E-3</v>
      </c>
      <c r="Q22" t="s">
        <v>124</v>
      </c>
    </row>
    <row r="23" spans="1:23">
      <c r="I23" s="13"/>
      <c r="J23" s="14"/>
      <c r="K23" s="14"/>
      <c r="L23" s="15"/>
      <c r="M23" s="13"/>
      <c r="N23" s="14"/>
      <c r="O23" s="14"/>
      <c r="P23" s="15"/>
    </row>
    <row r="24" spans="1:23">
      <c r="H24" t="s">
        <v>129</v>
      </c>
      <c r="I24" s="13"/>
      <c r="J24" s="14"/>
      <c r="K24" s="14">
        <f>SUM(K3:K23)</f>
        <v>1320.0400099999999</v>
      </c>
      <c r="L24" s="15">
        <f>SUM(L3:L23)</f>
        <v>132.03998000000001</v>
      </c>
      <c r="M24" s="13"/>
      <c r="N24" s="14"/>
      <c r="O24" s="14">
        <f>SUM(O3:O23)</f>
        <v>1320.0400099999999</v>
      </c>
      <c r="P24" s="15">
        <f>SUM(P3:P23)</f>
        <v>60.03998</v>
      </c>
    </row>
    <row r="25" spans="1:23" ht="43.2">
      <c r="H25" s="2" t="s">
        <v>123</v>
      </c>
      <c r="I25" s="13"/>
      <c r="J25" s="14"/>
      <c r="K25" s="14"/>
      <c r="L25" s="15">
        <v>10</v>
      </c>
      <c r="M25" s="13"/>
      <c r="N25" s="14"/>
      <c r="O25" s="14"/>
      <c r="P25" s="15">
        <v>10</v>
      </c>
    </row>
    <row r="26" spans="1:23" ht="28.8">
      <c r="H26" s="2" t="s">
        <v>130</v>
      </c>
      <c r="I26" s="13"/>
      <c r="J26" s="14"/>
      <c r="K26" s="16"/>
      <c r="L26" s="15">
        <f>+L24*L25*60</f>
        <v>79223.988000000012</v>
      </c>
      <c r="M26" s="13"/>
      <c r="N26" s="14"/>
      <c r="O26" s="16"/>
      <c r="P26" s="15">
        <f>+P24*P25*60</f>
        <v>36023.988000000005</v>
      </c>
    </row>
    <row r="27" spans="1:23">
      <c r="H27" t="s">
        <v>134</v>
      </c>
      <c r="I27" s="13"/>
      <c r="J27" s="14"/>
      <c r="K27" s="14"/>
      <c r="L27" s="15">
        <v>1800</v>
      </c>
      <c r="M27" s="13"/>
      <c r="N27" s="14"/>
      <c r="O27" s="14"/>
      <c r="P27" s="15">
        <v>1800</v>
      </c>
    </row>
    <row r="28" spans="1:23">
      <c r="H28" t="s">
        <v>135</v>
      </c>
      <c r="I28" s="13"/>
      <c r="J28" s="14"/>
      <c r="K28" s="14"/>
      <c r="L28" s="15">
        <f>+L27/10</f>
        <v>180</v>
      </c>
      <c r="M28" s="13"/>
      <c r="N28" s="14"/>
      <c r="O28" s="14"/>
      <c r="P28" s="15">
        <f>+P27/10</f>
        <v>180</v>
      </c>
    </row>
    <row r="29" spans="1:23">
      <c r="H29" t="s">
        <v>125</v>
      </c>
      <c r="I29" s="13"/>
      <c r="J29" s="14"/>
      <c r="K29" s="14"/>
      <c r="L29" s="15">
        <f>+L26/L28</f>
        <v>440.13326666666671</v>
      </c>
      <c r="M29" s="13"/>
      <c r="N29" s="14"/>
      <c r="O29" s="14"/>
      <c r="P29" s="15">
        <f>+P26/P28</f>
        <v>200.13326666666669</v>
      </c>
    </row>
    <row r="30" spans="1:23">
      <c r="H30" t="s">
        <v>126</v>
      </c>
      <c r="I30" s="13"/>
      <c r="J30" s="14"/>
      <c r="K30" s="14"/>
      <c r="L30" s="15">
        <v>30</v>
      </c>
      <c r="M30" s="13"/>
      <c r="N30" s="14"/>
      <c r="O30" s="14"/>
      <c r="P30" s="15">
        <v>30</v>
      </c>
    </row>
    <row r="31" spans="1:23">
      <c r="H31" t="s">
        <v>127</v>
      </c>
      <c r="I31" s="13"/>
      <c r="J31" s="14"/>
      <c r="K31" s="14"/>
      <c r="L31" s="15">
        <f>SUM(L29:L30)</f>
        <v>470.13326666666671</v>
      </c>
      <c r="M31" s="13"/>
      <c r="N31" s="14"/>
      <c r="O31" s="14"/>
      <c r="P31" s="15">
        <f>SUM(P29:P30)</f>
        <v>230.13326666666669</v>
      </c>
    </row>
    <row r="32" spans="1:23">
      <c r="H32" t="s">
        <v>128</v>
      </c>
      <c r="I32" s="17"/>
      <c r="J32" s="18"/>
      <c r="K32" s="18"/>
      <c r="L32" s="19">
        <f>+L31/(L25*60)</f>
        <v>0.78355544444444447</v>
      </c>
      <c r="M32" s="17"/>
      <c r="N32" s="18"/>
      <c r="O32" s="18"/>
      <c r="P32" s="19">
        <f>+P31/(P25*60)</f>
        <v>0.38355544444444445</v>
      </c>
    </row>
    <row r="37" spans="2:16">
      <c r="D37" s="2"/>
      <c r="H37" s="2"/>
      <c r="I37" s="2"/>
      <c r="J37" s="2"/>
      <c r="K37" s="2"/>
      <c r="L37" s="2"/>
      <c r="M37" s="2"/>
      <c r="N37" s="2"/>
      <c r="O37" s="2"/>
      <c r="P37" s="2"/>
    </row>
    <row r="38" spans="2:16">
      <c r="B38" s="2"/>
    </row>
    <row r="39" spans="2:16">
      <c r="B39" s="2"/>
    </row>
    <row r="40" spans="2:16">
      <c r="B40" s="2"/>
      <c r="E40" s="3"/>
      <c r="F40" s="3"/>
    </row>
    <row r="41" spans="2:16">
      <c r="B41" s="2"/>
      <c r="E41" s="3"/>
      <c r="F41" s="3"/>
    </row>
    <row r="42" spans="2:16">
      <c r="B42" s="2"/>
      <c r="E42" s="3"/>
      <c r="F42" s="3"/>
    </row>
    <row r="43" spans="2:16">
      <c r="B43" s="2"/>
      <c r="E43" s="4"/>
      <c r="F43" s="4"/>
    </row>
    <row r="44" spans="2:16">
      <c r="B44" s="2"/>
      <c r="E44" s="4"/>
      <c r="F44" s="4"/>
    </row>
    <row r="46" spans="2:16">
      <c r="B46" s="2"/>
      <c r="E46" s="3"/>
      <c r="F46" s="3"/>
    </row>
    <row r="47" spans="2:16">
      <c r="B47" s="2"/>
      <c r="E47" s="3"/>
      <c r="F47" s="3"/>
    </row>
    <row r="48" spans="2:16">
      <c r="B48" s="2"/>
      <c r="E48" s="3"/>
      <c r="F48" s="3"/>
    </row>
    <row r="49" spans="1:11">
      <c r="B49" s="2"/>
      <c r="E49" s="4"/>
      <c r="F49" s="4"/>
    </row>
    <row r="50" spans="1:11">
      <c r="B50" s="2"/>
      <c r="E50" s="4"/>
      <c r="F50" s="4"/>
    </row>
    <row r="52" spans="1:11">
      <c r="B52" s="2"/>
      <c r="E52" s="5"/>
      <c r="F52" s="5"/>
    </row>
    <row r="53" spans="1:11">
      <c r="B53" s="2"/>
      <c r="E53" s="5"/>
      <c r="F53" s="5"/>
    </row>
    <row r="54" spans="1:11">
      <c r="B54" s="2"/>
    </row>
    <row r="56" spans="1:11">
      <c r="B56" s="2"/>
      <c r="E56" s="3"/>
      <c r="F56" s="3"/>
    </row>
    <row r="57" spans="1:11">
      <c r="B57" s="2"/>
      <c r="E57" s="3"/>
      <c r="F57" s="3"/>
    </row>
    <row r="60" spans="1:11">
      <c r="A60" s="2"/>
      <c r="H60" s="2"/>
    </row>
    <row r="61" spans="1:11">
      <c r="A61" s="2"/>
      <c r="K61" s="6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Formats</vt:lpstr>
      <vt:lpstr>Data Volume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2011-02-07T23:15:39Z</dcterms:created>
  <dcterms:modified xsi:type="dcterms:W3CDTF">2011-05-05T18:19:35Z</dcterms:modified>
</cp:coreProperties>
</file>