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50" windowWidth="14080" windowHeight="10580" activeTab="2"/>
  </bookViews>
  <sheets>
    <sheet name="Sensor Data Formats" sheetId="1" r:id="rId1"/>
    <sheet name="Data Volume" sheetId="2" r:id="rId2"/>
    <sheet name="Ship Esp to Drifter Comp Msg" sheetId="3" r:id="rId3"/>
  </sheets>
  <externalReferences>
    <externalReference r:id="rId4"/>
  </externalReferences>
  <calcPr calcId="114210"/>
</workbook>
</file>

<file path=xl/calcChain.xml><?xml version="1.0" encoding="utf-8"?>
<calcChain xmlns="http://schemas.openxmlformats.org/spreadsheetml/2006/main">
  <c r="L5" i="3"/>
  <c r="L29"/>
  <c r="L26"/>
  <c r="L23"/>
  <c r="L20"/>
  <c r="L17"/>
  <c r="L14"/>
  <c r="L11"/>
  <c r="L8"/>
  <c r="L3"/>
  <c r="M27" i="2"/>
  <c r="H24"/>
  <c r="L24"/>
  <c r="M24"/>
  <c r="G24"/>
  <c r="M3"/>
  <c r="M5"/>
  <c r="M6"/>
  <c r="M7"/>
  <c r="M8"/>
  <c r="M9"/>
  <c r="M11"/>
  <c r="M12"/>
  <c r="M13"/>
  <c r="M14"/>
  <c r="M15"/>
  <c r="M17"/>
  <c r="M18"/>
  <c r="M19"/>
  <c r="M20"/>
  <c r="M21"/>
  <c r="M22"/>
  <c r="H3"/>
  <c r="L3"/>
  <c r="H4"/>
  <c r="L4"/>
  <c r="H5"/>
  <c r="L5"/>
  <c r="H6"/>
  <c r="L6"/>
  <c r="H7"/>
  <c r="L7"/>
  <c r="H8"/>
  <c r="L8"/>
  <c r="H9"/>
  <c r="L9"/>
  <c r="H10"/>
  <c r="L10"/>
  <c r="H11"/>
  <c r="L11"/>
  <c r="H12"/>
  <c r="L12"/>
  <c r="H13"/>
  <c r="L13"/>
  <c r="H14"/>
  <c r="L14"/>
  <c r="H15"/>
  <c r="L15"/>
  <c r="H16"/>
  <c r="L16"/>
  <c r="H17"/>
  <c r="L17"/>
  <c r="H18"/>
  <c r="L18"/>
  <c r="H19"/>
  <c r="L19"/>
  <c r="H20"/>
  <c r="L20"/>
  <c r="H21"/>
  <c r="L21"/>
  <c r="H22"/>
  <c r="L22"/>
  <c r="L27"/>
  <c r="L37"/>
  <c r="F18"/>
  <c r="E18"/>
  <c r="E17"/>
  <c r="F17"/>
  <c r="C90" i="1"/>
  <c r="C89"/>
  <c r="C80"/>
  <c r="C76"/>
  <c r="C83"/>
  <c r="C72"/>
  <c r="B58"/>
  <c r="B41"/>
  <c r="B16"/>
  <c r="C64"/>
  <c r="C63"/>
  <c r="M29" i="2"/>
  <c r="M31"/>
  <c r="M33"/>
  <c r="M34"/>
  <c r="C91" i="1"/>
</calcChain>
</file>

<file path=xl/sharedStrings.xml><?xml version="1.0" encoding="utf-8"?>
<sst xmlns="http://schemas.openxmlformats.org/spreadsheetml/2006/main" count="264" uniqueCount="158">
  <si>
    <t>Description</t>
  </si>
  <si>
    <t>hhmmss.ss hhmmss.sss 092725.00 UTC Time: Current time</t>
  </si>
  <si>
    <t>Latitude dddmm.mmmm 4717.11399 Latitude: Degrees + minutes</t>
  </si>
  <si>
    <t>HDOP numeric 1.01 HDOP: Horizontal Dilution of Precision</t>
  </si>
  <si>
    <t>msl numeric 499.6 MSL Altitude (m)</t>
  </si>
  <si>
    <t>m character M Units: Meters (fixed field)</t>
  </si>
  <si>
    <t>Altref blank 48.0 Geoid Separation (m)</t>
  </si>
  <si>
    <t>m blank M Units: Meters (fixed field)</t>
  </si>
  <si>
    <t>DiffStation numeric 0 Diff. Reference Station ID</t>
  </si>
  <si>
    <t>cs hexadecimal *5B Checksum</t>
  </si>
  <si>
    <t>&lt;CR&gt; &lt;LF&gt; End of message</t>
  </si>
  <si>
    <t>Fix Status Description</t>
  </si>
  <si>
    <t>0 No fix / Invalid</t>
  </si>
  <si>
    <t>1 Standard GPS (2D/3D)</t>
  </si>
  <si>
    <t>2 Differential GPS</t>
  </si>
  <si>
    <t>6 Estimated (DR) Fix</t>
  </si>
  <si>
    <t>$GPGGA,hhmmss.ss,Latitude,N,Longitude,E,FS,NoSV,HDOP,msl,m,Altref,m,DiffAge,DiffStation*cs&lt;CR&gt;&lt;LF&gt;</t>
  </si>
  <si>
    <t>$GPGGA string $GPGGA Message ID: GGA protocol header</t>
  </si>
  <si>
    <t>N character N N/S Indicator: N=north or S=south</t>
  </si>
  <si>
    <t>Longitude dddmm.mmmm 00833.91590 Longitude: Degrees + minutes</t>
  </si>
  <si>
    <t>E character E E/W indicator: E=east or W=west</t>
  </si>
  <si>
    <t>FS 1 digit 1 Position Fix Indicator (See Table below)</t>
  </si>
  <si>
    <t>NoSV numeric 8 Satellites Used: Range 0 to 12</t>
  </si>
  <si>
    <t>DiffAge numeric Age of Differential Corrections (sec): Blank (Null) fields when DGPS is not used</t>
  </si>
  <si>
    <t>x</t>
  </si>
  <si>
    <t>43 bytes defined as follows</t>
  </si>
  <si>
    <t>Byte 1</t>
  </si>
  <si>
    <t>Header = 0xCB</t>
  </si>
  <si>
    <t>Bytes 2-5</t>
  </si>
  <si>
    <t>AccelX</t>
  </si>
  <si>
    <t>Bytes 6-9</t>
  </si>
  <si>
    <t>AccelY</t>
  </si>
  <si>
    <t>Bytes 10-13</t>
  </si>
  <si>
    <t>AccelZ</t>
  </si>
  <si>
    <t>Bytes 14-17</t>
  </si>
  <si>
    <t>AngRateX</t>
  </si>
  <si>
    <t>Bytes 18-21</t>
  </si>
  <si>
    <t>AngRateY</t>
  </si>
  <si>
    <t>Bytes 22-25</t>
  </si>
  <si>
    <t>AngRateZ</t>
  </si>
  <si>
    <t>Bytes 26-29</t>
  </si>
  <si>
    <t>MagX</t>
  </si>
  <si>
    <t>Bytes 30-33</t>
  </si>
  <si>
    <t>MagY</t>
  </si>
  <si>
    <t>Bytes 34-37</t>
  </si>
  <si>
    <t>MagZ</t>
  </si>
  <si>
    <t>Bytes 38-41</t>
  </si>
  <si>
    <t>Timer</t>
  </si>
  <si>
    <t>Bytes 42-43</t>
  </si>
  <si>
    <t>Checksum</t>
  </si>
  <si>
    <t>Note:</t>
  </si>
  <si>
    <t>4 Byte values are big endian 32 bit IEEE-754 floating point</t>
  </si>
  <si>
    <t>Critical Data</t>
  </si>
  <si>
    <t>Num Bytes</t>
  </si>
  <si>
    <t>Byte</t>
  </si>
  <si>
    <t>integer</t>
  </si>
  <si>
    <t>Julian Day float</t>
  </si>
  <si>
    <t>Decimal Degrees float</t>
  </si>
  <si>
    <t>float</t>
  </si>
  <si>
    <t>Buoy Acceleration, Angular Rate &amp; Magnetometer Vector (0xCB) version 2.1.00 or greater</t>
  </si>
  <si>
    <t>ESP Acceleration, Angular Rate &amp; Magnetometer Vector (0xCB) version 2.1.00 or greater</t>
  </si>
  <si>
    <t>Total Num Bytes</t>
  </si>
  <si>
    <t>3X float (min, max, mean)</t>
  </si>
  <si>
    <t>50% pad</t>
  </si>
  <si>
    <t>seconds</t>
  </si>
  <si>
    <t>Position bytes</t>
  </si>
  <si>
    <t>subtotal</t>
  </si>
  <si>
    <t>X and Y bytes</t>
  </si>
  <si>
    <t>Z acc bytes (min, max, mean, buoy - ESP)</t>
  </si>
  <si>
    <t>bytes</t>
  </si>
  <si>
    <t>Packet period</t>
  </si>
  <si>
    <t>bytes/second</t>
  </si>
  <si>
    <t>Bytes/packet</t>
  </si>
  <si>
    <t>Link rate</t>
  </si>
  <si>
    <t>baud</t>
  </si>
  <si>
    <t>link byte rate</t>
  </si>
  <si>
    <t>bytes / second</t>
  </si>
  <si>
    <t>Xmit time</t>
  </si>
  <si>
    <t>Xmit duty cycle</t>
  </si>
  <si>
    <t>Position update period</t>
  </si>
  <si>
    <t>Z acc update period</t>
  </si>
  <si>
    <t>X and Y acc update period</t>
  </si>
  <si>
    <t>Compression Factor</t>
  </si>
  <si>
    <t>Data source</t>
  </si>
  <si>
    <t>raw units</t>
  </si>
  <si>
    <t>Load Cell
5B Module
Labjack</t>
  </si>
  <si>
    <t>Cable Tension</t>
  </si>
  <si>
    <t>volts</t>
  </si>
  <si>
    <t>lbf</t>
  </si>
  <si>
    <t>Min value</t>
  </si>
  <si>
    <t>Max value</t>
  </si>
  <si>
    <t>4ma = 0 lbf, 20 ma = 12,500 lbf, Shunt resistor value = XXX.X</t>
  </si>
  <si>
    <t>Notes</t>
  </si>
  <si>
    <t>Bytes Req'd</t>
  </si>
  <si>
    <t>Raw sample rate
(Samples/sec)</t>
  </si>
  <si>
    <t>Summary sample rate
(Samples/sec)</t>
  </si>
  <si>
    <t xml:space="preserve">Req'd Engr 
units </t>
  </si>
  <si>
    <t>ESP Accel X</t>
  </si>
  <si>
    <t>ESP Accel Y</t>
  </si>
  <si>
    <t>ESP Accel Z</t>
  </si>
  <si>
    <t>Microstrain
Inertial link</t>
  </si>
  <si>
    <t>G's</t>
  </si>
  <si>
    <t>ESP Pitch</t>
  </si>
  <si>
    <t>ESP Roll</t>
  </si>
  <si>
    <t>Degrees</t>
  </si>
  <si>
    <t>Buoy Accel Y</t>
  </si>
  <si>
    <t>Buoy Accel Z</t>
  </si>
  <si>
    <t>Buoy Pitch</t>
  </si>
  <si>
    <t>Buoy Roll</t>
  </si>
  <si>
    <t>Buoy Accel X</t>
  </si>
  <si>
    <t>uBlox-6</t>
  </si>
  <si>
    <t>Buoy Longitude</t>
  </si>
  <si>
    <t>Fix Quality</t>
  </si>
  <si>
    <t>Buoy Latitude</t>
  </si>
  <si>
    <t>Station Aloha lat/lon</t>
  </si>
  <si>
    <t>Moss Landing lat/lon</t>
  </si>
  <si>
    <t>min, max, mean ?
3=yes 1 = no</t>
  </si>
  <si>
    <t>Battery Voltage</t>
  </si>
  <si>
    <t>Battery Current</t>
  </si>
  <si>
    <t>5B module
Labjack</t>
  </si>
  <si>
    <t>Shunt
5B module
Labjack</t>
  </si>
  <si>
    <t>amps</t>
  </si>
  <si>
    <t>Shunt R = x.xxx</t>
  </si>
  <si>
    <t>Data Transmission time (seconds)</t>
  </si>
  <si>
    <t>Setup time (seconds)</t>
  </si>
  <si>
    <t>Total Transmission time</t>
  </si>
  <si>
    <t>Duty Cycle</t>
  </si>
  <si>
    <t>Bytes per second</t>
  </si>
  <si>
    <t>Need to check range (might be -90.0 to 90.0)</t>
  </si>
  <si>
    <t>Summary
Bytes/second</t>
  </si>
  <si>
    <t>Raw
Bytes/second</t>
  </si>
  <si>
    <t>Raw message 
num bytes</t>
  </si>
  <si>
    <t>Mission duration</t>
  </si>
  <si>
    <t>Total Raw Bytes</t>
  </si>
  <si>
    <t/>
  </si>
  <si>
    <t>Data Rate</t>
  </si>
  <si>
    <t>Summary update Rate
(minutes/update)</t>
  </si>
  <si>
    <t>Bytes per summary update</t>
  </si>
  <si>
    <t>Measured Byte Rate (bytes/second)</t>
  </si>
  <si>
    <t>ESP data</t>
  </si>
  <si>
    <t>ESP</t>
  </si>
  <si>
    <t>na</t>
  </si>
  <si>
    <t>Accelerometer</t>
  </si>
  <si>
    <t>GPS</t>
  </si>
  <si>
    <t>$BuoyAcc,timestamp,mean Ax, mean Ay, mean Az, min Ax, min Ay, min Az, max Ax, max Ay, max Az, checksum,crlf</t>
  </si>
  <si>
    <t>Az</t>
  </si>
  <si>
    <t>Ax</t>
  </si>
  <si>
    <t>Ay</t>
  </si>
  <si>
    <t>Time</t>
  </si>
  <si>
    <t>Note: if a value isn't transmitted for that particular summary update (eg Ax or Ay) don't put anything between the comma delimiters</t>
  </si>
  <si>
    <t>Tension</t>
  </si>
  <si>
    <t>$BuoyTns,timestamp,mean Tension, min Tension, max Tension,checksum,crlf</t>
  </si>
  <si>
    <t>$BuoyPRY,timestamp,mean Pitch,mean Roll,mean Yaw,min Pitch,min Roll,min Yaw,max Pitch,max Roll,max Yaw,checksum,crlf</t>
  </si>
  <si>
    <t>Buoy Battery Voltage and Current</t>
  </si>
  <si>
    <t>$BuoyBattV&amp;I,timestamp,voltage,current,checksum,crlf</t>
  </si>
  <si>
    <t>$ESPAcc,timestamp,mean Ax, mean Ay, mean Az, min Ax, min Ay, min Az, max Ax, max Ay, max Az, checksum,crlf</t>
  </si>
  <si>
    <t>$ESPPRY,timestamp,mean Pitch,mean Roll,mean Yaw,min Pitch,min Roll,min Yaw,max Pitch,max Roll,max Yaw,checksum,crlf</t>
  </si>
  <si>
    <t>$BuoyGPGGA,standard GPGGA message (don't duplicate the raw $GPGGA characters)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</si>
</sst>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00"/>
    <numFmt numFmtId="166" formatCode="h:mm;@"/>
  </numFmts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indexed="8"/>
      <name val="Arial Unicode MS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9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0" fontId="0" fillId="0" borderId="1" xfId="0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0" fillId="0" borderId="3" xfId="0" applyBorder="1" applyAlignment="1">
      <alignment horizontal="centerContinuous"/>
    </xf>
    <xf numFmtId="0" fontId="0" fillId="0" borderId="4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3" fontId="0" fillId="0" borderId="0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quotePrefix="1"/>
    <xf numFmtId="4" fontId="0" fillId="0" borderId="0" xfId="0" applyNumberFormat="1"/>
    <xf numFmtId="3" fontId="2" fillId="0" borderId="0" xfId="0" applyNumberFormat="1" applyFon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0"/>
          <c:order val="0"/>
          <c:tx>
            <c:strRef>
              <c:f>[1]Sheet1!$K$2</c:f>
              <c:strCache>
                <c:ptCount val="1"/>
                <c:pt idx="0">
                  <c:v>Ax</c:v>
                </c:pt>
              </c:strCache>
            </c:strRef>
          </c:tx>
          <c:cat>
            <c:numRef>
              <c:f>[1]Sheet1!$J$3:$J$29</c:f>
              <c:numCache>
                <c:formatCode>General</c:formatCode>
                <c:ptCount val="27"/>
                <c:pt idx="0">
                  <c:v>0.52847222222222223</c:v>
                </c:pt>
                <c:pt idx="1">
                  <c:v>0.52916666666666667</c:v>
                </c:pt>
                <c:pt idx="2">
                  <c:v>0.52986111111111101</c:v>
                </c:pt>
                <c:pt idx="3">
                  <c:v>0.530555555555556</c:v>
                </c:pt>
                <c:pt idx="4">
                  <c:v>0.53125</c:v>
                </c:pt>
                <c:pt idx="5">
                  <c:v>0.531944444444444</c:v>
                </c:pt>
                <c:pt idx="6">
                  <c:v>0.53263888888888899</c:v>
                </c:pt>
                <c:pt idx="7">
                  <c:v>0.53333333333333299</c:v>
                </c:pt>
                <c:pt idx="8">
                  <c:v>0.53402777777777799</c:v>
                </c:pt>
                <c:pt idx="9">
                  <c:v>0.53472222222222199</c:v>
                </c:pt>
                <c:pt idx="10">
                  <c:v>0.53541666666666698</c:v>
                </c:pt>
                <c:pt idx="11">
                  <c:v>0.53611111111111098</c:v>
                </c:pt>
                <c:pt idx="12">
                  <c:v>0.53680555555555598</c:v>
                </c:pt>
                <c:pt idx="13">
                  <c:v>0.53749999999999998</c:v>
                </c:pt>
                <c:pt idx="14">
                  <c:v>0.53819444444444398</c:v>
                </c:pt>
                <c:pt idx="15">
                  <c:v>0.53888888888888897</c:v>
                </c:pt>
                <c:pt idx="16">
                  <c:v>0.53958333333333297</c:v>
                </c:pt>
                <c:pt idx="17">
                  <c:v>0.54027777777777797</c:v>
                </c:pt>
                <c:pt idx="18">
                  <c:v>0.54097222222222197</c:v>
                </c:pt>
                <c:pt idx="19">
                  <c:v>0.54166666666666696</c:v>
                </c:pt>
                <c:pt idx="20">
                  <c:v>0.54236111111111096</c:v>
                </c:pt>
                <c:pt idx="21">
                  <c:v>0.54305555555555596</c:v>
                </c:pt>
                <c:pt idx="22">
                  <c:v>0.54374999999999996</c:v>
                </c:pt>
                <c:pt idx="23">
                  <c:v>0.54444444444444395</c:v>
                </c:pt>
                <c:pt idx="24">
                  <c:v>0.54513888888888895</c:v>
                </c:pt>
                <c:pt idx="25">
                  <c:v>0.54583333333333295</c:v>
                </c:pt>
                <c:pt idx="26">
                  <c:v>0.54652777777777795</c:v>
                </c:pt>
              </c:numCache>
            </c:numRef>
          </c:cat>
          <c:val>
            <c:numRef>
              <c:f>[1]Sheet1!$K$3:$K$29</c:f>
              <c:numCache>
                <c:formatCode>General</c:formatCode>
                <c:ptCount val="27"/>
                <c:pt idx="0">
                  <c:v>1</c:v>
                </c:pt>
                <c:pt idx="3">
                  <c:v>2</c:v>
                </c:pt>
                <c:pt idx="6">
                  <c:v>3</c:v>
                </c:pt>
                <c:pt idx="9">
                  <c:v>4</c:v>
                </c:pt>
                <c:pt idx="12">
                  <c:v>5</c:v>
                </c:pt>
                <c:pt idx="15">
                  <c:v>6</c:v>
                </c:pt>
                <c:pt idx="18">
                  <c:v>5</c:v>
                </c:pt>
                <c:pt idx="21">
                  <c:v>4</c:v>
                </c:pt>
                <c:pt idx="24">
                  <c:v>3</c:v>
                </c:pt>
              </c:numCache>
            </c:numRef>
          </c:val>
        </c:ser>
        <c:ser>
          <c:idx val="1"/>
          <c:order val="1"/>
          <c:tx>
            <c:strRef>
              <c:f>[1]Sheet1!$L$2</c:f>
              <c:strCache>
                <c:ptCount val="1"/>
                <c:pt idx="0">
                  <c:v>Ay</c:v>
                </c:pt>
              </c:strCache>
            </c:strRef>
          </c:tx>
          <c:cat>
            <c:numRef>
              <c:f>[1]Sheet1!$J$3:$J$29</c:f>
              <c:numCache>
                <c:formatCode>General</c:formatCode>
                <c:ptCount val="27"/>
                <c:pt idx="0">
                  <c:v>0.52847222222222223</c:v>
                </c:pt>
                <c:pt idx="1">
                  <c:v>0.52916666666666667</c:v>
                </c:pt>
                <c:pt idx="2">
                  <c:v>0.52986111111111101</c:v>
                </c:pt>
                <c:pt idx="3">
                  <c:v>0.530555555555556</c:v>
                </c:pt>
                <c:pt idx="4">
                  <c:v>0.53125</c:v>
                </c:pt>
                <c:pt idx="5">
                  <c:v>0.531944444444444</c:v>
                </c:pt>
                <c:pt idx="6">
                  <c:v>0.53263888888888899</c:v>
                </c:pt>
                <c:pt idx="7">
                  <c:v>0.53333333333333299</c:v>
                </c:pt>
                <c:pt idx="8">
                  <c:v>0.53402777777777799</c:v>
                </c:pt>
                <c:pt idx="9">
                  <c:v>0.53472222222222199</c:v>
                </c:pt>
                <c:pt idx="10">
                  <c:v>0.53541666666666698</c:v>
                </c:pt>
                <c:pt idx="11">
                  <c:v>0.53611111111111098</c:v>
                </c:pt>
                <c:pt idx="12">
                  <c:v>0.53680555555555598</c:v>
                </c:pt>
                <c:pt idx="13">
                  <c:v>0.53749999999999998</c:v>
                </c:pt>
                <c:pt idx="14">
                  <c:v>0.53819444444444398</c:v>
                </c:pt>
                <c:pt idx="15">
                  <c:v>0.53888888888888897</c:v>
                </c:pt>
                <c:pt idx="16">
                  <c:v>0.53958333333333297</c:v>
                </c:pt>
                <c:pt idx="17">
                  <c:v>0.54027777777777797</c:v>
                </c:pt>
                <c:pt idx="18">
                  <c:v>0.54097222222222197</c:v>
                </c:pt>
                <c:pt idx="19">
                  <c:v>0.54166666666666696</c:v>
                </c:pt>
                <c:pt idx="20">
                  <c:v>0.54236111111111096</c:v>
                </c:pt>
                <c:pt idx="21">
                  <c:v>0.54305555555555596</c:v>
                </c:pt>
                <c:pt idx="22">
                  <c:v>0.54374999999999996</c:v>
                </c:pt>
                <c:pt idx="23">
                  <c:v>0.54444444444444395</c:v>
                </c:pt>
                <c:pt idx="24">
                  <c:v>0.54513888888888895</c:v>
                </c:pt>
                <c:pt idx="25">
                  <c:v>0.54583333333333295</c:v>
                </c:pt>
                <c:pt idx="26">
                  <c:v>0.54652777777777795</c:v>
                </c:pt>
              </c:numCache>
            </c:numRef>
          </c:cat>
          <c:val>
            <c:numRef>
              <c:f>[1]Sheet1!$L$3:$L$29</c:f>
              <c:numCache>
                <c:formatCode>General</c:formatCode>
                <c:ptCount val="27"/>
                <c:pt idx="0">
                  <c:v>0.5</c:v>
                </c:pt>
                <c:pt idx="3">
                  <c:v>1</c:v>
                </c:pt>
                <c:pt idx="6">
                  <c:v>1.5</c:v>
                </c:pt>
                <c:pt idx="9">
                  <c:v>2</c:v>
                </c:pt>
                <c:pt idx="12">
                  <c:v>2.5</c:v>
                </c:pt>
                <c:pt idx="15">
                  <c:v>3</c:v>
                </c:pt>
                <c:pt idx="18">
                  <c:v>2.5</c:v>
                </c:pt>
                <c:pt idx="21">
                  <c:v>2</c:v>
                </c:pt>
                <c:pt idx="24">
                  <c:v>1.5</c:v>
                </c:pt>
              </c:numCache>
            </c:numRef>
          </c:val>
        </c:ser>
        <c:ser>
          <c:idx val="2"/>
          <c:order val="2"/>
          <c:tx>
            <c:strRef>
              <c:f>[1]Sheet1!$M$2</c:f>
              <c:strCache>
                <c:ptCount val="1"/>
                <c:pt idx="0">
                  <c:v>Az</c:v>
                </c:pt>
              </c:strCache>
            </c:strRef>
          </c:tx>
          <c:cat>
            <c:numRef>
              <c:f>[1]Sheet1!$J$3:$J$29</c:f>
              <c:numCache>
                <c:formatCode>General</c:formatCode>
                <c:ptCount val="27"/>
                <c:pt idx="0">
                  <c:v>0.52847222222222223</c:v>
                </c:pt>
                <c:pt idx="1">
                  <c:v>0.52916666666666667</c:v>
                </c:pt>
                <c:pt idx="2">
                  <c:v>0.52986111111111101</c:v>
                </c:pt>
                <c:pt idx="3">
                  <c:v>0.530555555555556</c:v>
                </c:pt>
                <c:pt idx="4">
                  <c:v>0.53125</c:v>
                </c:pt>
                <c:pt idx="5">
                  <c:v>0.531944444444444</c:v>
                </c:pt>
                <c:pt idx="6">
                  <c:v>0.53263888888888899</c:v>
                </c:pt>
                <c:pt idx="7">
                  <c:v>0.53333333333333299</c:v>
                </c:pt>
                <c:pt idx="8">
                  <c:v>0.53402777777777799</c:v>
                </c:pt>
                <c:pt idx="9">
                  <c:v>0.53472222222222199</c:v>
                </c:pt>
                <c:pt idx="10">
                  <c:v>0.53541666666666698</c:v>
                </c:pt>
                <c:pt idx="11">
                  <c:v>0.53611111111111098</c:v>
                </c:pt>
                <c:pt idx="12">
                  <c:v>0.53680555555555598</c:v>
                </c:pt>
                <c:pt idx="13">
                  <c:v>0.53749999999999998</c:v>
                </c:pt>
                <c:pt idx="14">
                  <c:v>0.53819444444444398</c:v>
                </c:pt>
                <c:pt idx="15">
                  <c:v>0.53888888888888897</c:v>
                </c:pt>
                <c:pt idx="16">
                  <c:v>0.53958333333333297</c:v>
                </c:pt>
                <c:pt idx="17">
                  <c:v>0.54027777777777797</c:v>
                </c:pt>
                <c:pt idx="18">
                  <c:v>0.54097222222222197</c:v>
                </c:pt>
                <c:pt idx="19">
                  <c:v>0.54166666666666696</c:v>
                </c:pt>
                <c:pt idx="20">
                  <c:v>0.54236111111111096</c:v>
                </c:pt>
                <c:pt idx="21">
                  <c:v>0.54305555555555596</c:v>
                </c:pt>
                <c:pt idx="22">
                  <c:v>0.54374999999999996</c:v>
                </c:pt>
                <c:pt idx="23">
                  <c:v>0.54444444444444395</c:v>
                </c:pt>
                <c:pt idx="24">
                  <c:v>0.54513888888888895</c:v>
                </c:pt>
                <c:pt idx="25">
                  <c:v>0.54583333333333295</c:v>
                </c:pt>
                <c:pt idx="26">
                  <c:v>0.54652777777777795</c:v>
                </c:pt>
              </c:numCache>
            </c:numRef>
          </c:cat>
          <c:val>
            <c:numRef>
              <c:f>[1]Sheet1!$M$3:$M$29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5</c:v>
                </c:pt>
                <c:pt idx="17">
                  <c:v>4</c:v>
                </c:pt>
                <c:pt idx="18">
                  <c:v>3</c:v>
                </c:pt>
                <c:pt idx="19">
                  <c:v>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5</c:v>
                </c:pt>
              </c:numCache>
            </c:numRef>
          </c:val>
        </c:ser>
        <c:marker val="1"/>
        <c:axId val="37284480"/>
        <c:axId val="34882304"/>
      </c:lineChart>
      <c:catAx>
        <c:axId val="37284480"/>
        <c:scaling>
          <c:orientation val="minMax"/>
        </c:scaling>
        <c:axPos val="b"/>
        <c:numFmt formatCode="General" sourceLinked="1"/>
        <c:tickLblPos val="nextTo"/>
        <c:crossAx val="34882304"/>
        <c:crosses val="autoZero"/>
        <c:auto val="1"/>
        <c:lblAlgn val="ctr"/>
        <c:lblOffset val="100"/>
      </c:catAx>
      <c:valAx>
        <c:axId val="34882304"/>
        <c:scaling>
          <c:orientation val="minMax"/>
        </c:scaling>
        <c:axPos val="l"/>
        <c:majorGridlines/>
        <c:numFmt formatCode="General" sourceLinked="1"/>
        <c:tickLblPos val="nextTo"/>
        <c:crossAx val="372844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083362861925884"/>
          <c:y val="0.31009669981155363"/>
          <c:w val="0.11111114878714626"/>
          <c:h val="0.26201969208883213"/>
        </c:manualLayout>
      </c:layout>
    </c:legend>
    <c:plotVisOnly val="1"/>
    <c:dispBlanksAs val="gap"/>
  </c:chart>
  <c:printSettings>
    <c:headerFooter alignWithMargins="0"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457200</xdr:colOff>
      <xdr:row>20</xdr:row>
      <xdr:rowOff>0</xdr:rowOff>
    </xdr:from>
    <xdr:to>
      <xdr:col>21</xdr:col>
      <xdr:colOff>152400</xdr:colOff>
      <xdr:row>34</xdr:row>
      <xdr:rowOff>63500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ook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K2" t="str">
            <v>Ax</v>
          </cell>
          <cell r="L2" t="str">
            <v>Ay</v>
          </cell>
          <cell r="M2" t="str">
            <v>Az</v>
          </cell>
        </row>
        <row r="3">
          <cell r="J3">
            <v>0.52847222222222223</v>
          </cell>
          <cell r="K3">
            <v>1</v>
          </cell>
          <cell r="L3">
            <v>0.5</v>
          </cell>
          <cell r="M3">
            <v>1</v>
          </cell>
        </row>
        <row r="4">
          <cell r="J4">
            <v>0.52916666666666667</v>
          </cell>
          <cell r="M4">
            <v>2</v>
          </cell>
        </row>
        <row r="5">
          <cell r="J5">
            <v>0.52986111111111101</v>
          </cell>
          <cell r="M5">
            <v>3</v>
          </cell>
        </row>
        <row r="6">
          <cell r="J6">
            <v>0.530555555555556</v>
          </cell>
          <cell r="K6">
            <v>2</v>
          </cell>
          <cell r="L6">
            <v>1</v>
          </cell>
          <cell r="M6">
            <v>4</v>
          </cell>
        </row>
        <row r="7">
          <cell r="J7">
            <v>0.53125</v>
          </cell>
          <cell r="M7">
            <v>5</v>
          </cell>
        </row>
        <row r="8">
          <cell r="J8">
            <v>0.531944444444444</v>
          </cell>
          <cell r="M8">
            <v>6</v>
          </cell>
        </row>
        <row r="9">
          <cell r="J9">
            <v>0.53263888888888899</v>
          </cell>
          <cell r="K9">
            <v>3</v>
          </cell>
          <cell r="L9">
            <v>1.5</v>
          </cell>
          <cell r="M9">
            <v>5</v>
          </cell>
        </row>
        <row r="10">
          <cell r="J10">
            <v>0.53333333333333299</v>
          </cell>
          <cell r="M10">
            <v>4</v>
          </cell>
        </row>
        <row r="11">
          <cell r="J11">
            <v>0.53402777777777799</v>
          </cell>
          <cell r="M11">
            <v>3</v>
          </cell>
        </row>
        <row r="12">
          <cell r="J12">
            <v>0.53472222222222199</v>
          </cell>
          <cell r="K12">
            <v>4</v>
          </cell>
          <cell r="L12">
            <v>2</v>
          </cell>
          <cell r="M12">
            <v>2</v>
          </cell>
        </row>
        <row r="13">
          <cell r="J13">
            <v>0.53541666666666698</v>
          </cell>
          <cell r="M13">
            <v>1</v>
          </cell>
        </row>
        <row r="14">
          <cell r="J14">
            <v>0.53611111111111098</v>
          </cell>
          <cell r="M14">
            <v>2</v>
          </cell>
        </row>
        <row r="15">
          <cell r="J15">
            <v>0.53680555555555598</v>
          </cell>
          <cell r="K15">
            <v>5</v>
          </cell>
          <cell r="L15">
            <v>2.5</v>
          </cell>
          <cell r="M15">
            <v>3</v>
          </cell>
        </row>
        <row r="16">
          <cell r="J16">
            <v>0.53749999999999998</v>
          </cell>
          <cell r="M16">
            <v>4</v>
          </cell>
        </row>
        <row r="17">
          <cell r="J17">
            <v>0.53819444444444398</v>
          </cell>
          <cell r="M17">
            <v>5</v>
          </cell>
        </row>
        <row r="18">
          <cell r="J18">
            <v>0.53888888888888897</v>
          </cell>
          <cell r="K18">
            <v>6</v>
          </cell>
          <cell r="L18">
            <v>3</v>
          </cell>
          <cell r="M18">
            <v>6</v>
          </cell>
        </row>
        <row r="19">
          <cell r="J19">
            <v>0.53958333333333297</v>
          </cell>
          <cell r="M19">
            <v>5</v>
          </cell>
        </row>
        <row r="20">
          <cell r="J20">
            <v>0.54027777777777797</v>
          </cell>
          <cell r="M20">
            <v>4</v>
          </cell>
        </row>
        <row r="21">
          <cell r="J21">
            <v>0.54097222222222197</v>
          </cell>
          <cell r="K21">
            <v>5</v>
          </cell>
          <cell r="L21">
            <v>2.5</v>
          </cell>
          <cell r="M21">
            <v>3</v>
          </cell>
        </row>
        <row r="22">
          <cell r="J22">
            <v>0.54166666666666696</v>
          </cell>
          <cell r="M22">
            <v>2</v>
          </cell>
        </row>
        <row r="23">
          <cell r="J23">
            <v>0.54236111111111096</v>
          </cell>
          <cell r="M23">
            <v>1</v>
          </cell>
        </row>
        <row r="24">
          <cell r="J24">
            <v>0.54305555555555596</v>
          </cell>
          <cell r="K24">
            <v>4</v>
          </cell>
          <cell r="L24">
            <v>2</v>
          </cell>
          <cell r="M24">
            <v>2</v>
          </cell>
        </row>
        <row r="25">
          <cell r="J25">
            <v>0.54374999999999996</v>
          </cell>
          <cell r="M25">
            <v>3</v>
          </cell>
        </row>
        <row r="26">
          <cell r="J26">
            <v>0.54444444444444395</v>
          </cell>
          <cell r="M26">
            <v>4</v>
          </cell>
        </row>
        <row r="27">
          <cell r="J27">
            <v>0.54513888888888895</v>
          </cell>
          <cell r="K27">
            <v>3</v>
          </cell>
          <cell r="L27">
            <v>1.5</v>
          </cell>
          <cell r="M27">
            <v>5</v>
          </cell>
        </row>
        <row r="28">
          <cell r="J28">
            <v>0.54583333333333295</v>
          </cell>
          <cell r="M28">
            <v>6</v>
          </cell>
        </row>
        <row r="29">
          <cell r="J29">
            <v>0.54652777777777795</v>
          </cell>
          <cell r="M29">
            <v>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91"/>
  <sheetViews>
    <sheetView topLeftCell="A55" workbookViewId="0">
      <selection activeCell="B83" sqref="B83"/>
    </sheetView>
  </sheetViews>
  <sheetFormatPr defaultRowHeight="14.5"/>
  <cols>
    <col min="2" max="2" width="34.1796875" bestFit="1" customWidth="1"/>
    <col min="3" max="3" width="9.81640625" bestFit="1" customWidth="1"/>
    <col min="4" max="4" width="22" bestFit="1" customWidth="1"/>
    <col min="5" max="5" width="17.08984375" customWidth="1"/>
  </cols>
  <sheetData>
    <row r="1" spans="2:5">
      <c r="B1" t="s">
        <v>52</v>
      </c>
      <c r="C1" t="s">
        <v>53</v>
      </c>
    </row>
    <row r="2" spans="2:5">
      <c r="E2" t="s">
        <v>16</v>
      </c>
    </row>
    <row r="4" spans="2:5">
      <c r="E4" t="s">
        <v>0</v>
      </c>
    </row>
    <row r="5" spans="2:5">
      <c r="E5" t="s">
        <v>17</v>
      </c>
    </row>
    <row r="6" spans="2:5">
      <c r="B6" t="s">
        <v>24</v>
      </c>
      <c r="C6">
        <v>4</v>
      </c>
      <c r="D6" t="s">
        <v>56</v>
      </c>
      <c r="E6" t="s">
        <v>1</v>
      </c>
    </row>
    <row r="7" spans="2:5">
      <c r="B7" t="s">
        <v>24</v>
      </c>
      <c r="C7">
        <v>4</v>
      </c>
      <c r="D7" t="s">
        <v>57</v>
      </c>
      <c r="E7" t="s">
        <v>2</v>
      </c>
    </row>
    <row r="8" spans="2:5">
      <c r="E8" t="s">
        <v>18</v>
      </c>
    </row>
    <row r="9" spans="2:5">
      <c r="B9" t="s">
        <v>24</v>
      </c>
      <c r="C9">
        <v>4</v>
      </c>
      <c r="D9" t="s">
        <v>57</v>
      </c>
      <c r="E9" t="s">
        <v>19</v>
      </c>
    </row>
    <row r="10" spans="2:5">
      <c r="E10" t="s">
        <v>20</v>
      </c>
    </row>
    <row r="11" spans="2:5">
      <c r="B11" t="s">
        <v>24</v>
      </c>
      <c r="C11">
        <v>1</v>
      </c>
      <c r="D11" t="s">
        <v>54</v>
      </c>
      <c r="E11" t="s">
        <v>21</v>
      </c>
    </row>
    <row r="12" spans="2:5">
      <c r="E12" t="s">
        <v>22</v>
      </c>
    </row>
    <row r="13" spans="2:5">
      <c r="B13" t="s">
        <v>24</v>
      </c>
      <c r="C13">
        <v>4</v>
      </c>
      <c r="D13" t="s">
        <v>58</v>
      </c>
      <c r="E13" t="s">
        <v>3</v>
      </c>
    </row>
    <row r="14" spans="2:5">
      <c r="B14" t="s">
        <v>24</v>
      </c>
      <c r="C14">
        <v>2</v>
      </c>
      <c r="D14" t="s">
        <v>55</v>
      </c>
      <c r="E14" t="s">
        <v>4</v>
      </c>
    </row>
    <row r="15" spans="2:5">
      <c r="B15" t="s">
        <v>66</v>
      </c>
      <c r="E15" t="s">
        <v>5</v>
      </c>
    </row>
    <row r="16" spans="2:5">
      <c r="B16">
        <f>SUM(C6:C14)</f>
        <v>19</v>
      </c>
      <c r="E16" t="s">
        <v>6</v>
      </c>
    </row>
    <row r="17" spans="5:6">
      <c r="E17" t="s">
        <v>7</v>
      </c>
    </row>
    <row r="18" spans="5:6">
      <c r="E18" t="s">
        <v>23</v>
      </c>
    </row>
    <row r="19" spans="5:6">
      <c r="E19" t="s">
        <v>8</v>
      </c>
    </row>
    <row r="20" spans="5:6">
      <c r="E20" t="s">
        <v>9</v>
      </c>
    </row>
    <row r="21" spans="5:6">
      <c r="E21" t="s">
        <v>10</v>
      </c>
    </row>
    <row r="24" spans="5:6">
      <c r="E24" t="s">
        <v>11</v>
      </c>
    </row>
    <row r="25" spans="5:6">
      <c r="E25" t="s">
        <v>12</v>
      </c>
    </row>
    <row r="26" spans="5:6">
      <c r="E26" t="s">
        <v>13</v>
      </c>
    </row>
    <row r="27" spans="5:6">
      <c r="E27" t="s">
        <v>14</v>
      </c>
    </row>
    <row r="28" spans="5:6">
      <c r="E28" t="s">
        <v>15</v>
      </c>
    </row>
    <row r="30" spans="5:6">
      <c r="E30" t="s">
        <v>59</v>
      </c>
    </row>
    <row r="31" spans="5:6">
      <c r="E31" t="s">
        <v>50</v>
      </c>
      <c r="F31" t="s">
        <v>51</v>
      </c>
    </row>
    <row r="32" spans="5:6">
      <c r="E32" t="s">
        <v>25</v>
      </c>
    </row>
    <row r="33" spans="2:6">
      <c r="E33" t="s">
        <v>26</v>
      </c>
      <c r="F33" t="s">
        <v>27</v>
      </c>
    </row>
    <row r="34" spans="2:6">
      <c r="B34" t="s">
        <v>24</v>
      </c>
      <c r="C34">
        <v>12</v>
      </c>
      <c r="D34" t="s">
        <v>62</v>
      </c>
      <c r="E34" t="s">
        <v>28</v>
      </c>
      <c r="F34" t="s">
        <v>29</v>
      </c>
    </row>
    <row r="35" spans="2:6">
      <c r="B35" t="s">
        <v>24</v>
      </c>
      <c r="C35">
        <v>12</v>
      </c>
      <c r="D35" t="s">
        <v>62</v>
      </c>
      <c r="E35" t="s">
        <v>30</v>
      </c>
      <c r="F35" t="s">
        <v>31</v>
      </c>
    </row>
    <row r="36" spans="2:6">
      <c r="B36" t="s">
        <v>24</v>
      </c>
      <c r="C36">
        <v>12</v>
      </c>
      <c r="D36" t="s">
        <v>62</v>
      </c>
      <c r="E36" t="s">
        <v>32</v>
      </c>
      <c r="F36" t="s">
        <v>33</v>
      </c>
    </row>
    <row r="37" spans="2:6">
      <c r="B37" t="s">
        <v>24</v>
      </c>
      <c r="C37">
        <v>12</v>
      </c>
      <c r="D37" t="s">
        <v>62</v>
      </c>
      <c r="E37" t="s">
        <v>34</v>
      </c>
      <c r="F37" t="s">
        <v>35</v>
      </c>
    </row>
    <row r="38" spans="2:6">
      <c r="B38" t="s">
        <v>24</v>
      </c>
      <c r="C38">
        <v>12</v>
      </c>
      <c r="D38" t="s">
        <v>62</v>
      </c>
      <c r="E38" t="s">
        <v>36</v>
      </c>
      <c r="F38" t="s">
        <v>37</v>
      </c>
    </row>
    <row r="39" spans="2:6">
      <c r="B39" t="s">
        <v>24</v>
      </c>
      <c r="C39">
        <v>12</v>
      </c>
      <c r="D39" t="s">
        <v>62</v>
      </c>
      <c r="E39" t="s">
        <v>38</v>
      </c>
      <c r="F39" t="s">
        <v>39</v>
      </c>
    </row>
    <row r="40" spans="2:6">
      <c r="B40" t="s">
        <v>66</v>
      </c>
      <c r="E40" t="s">
        <v>40</v>
      </c>
      <c r="F40" t="s">
        <v>41</v>
      </c>
    </row>
    <row r="41" spans="2:6">
      <c r="B41">
        <f>SUM(C34:C39)</f>
        <v>72</v>
      </c>
      <c r="E41" t="s">
        <v>42</v>
      </c>
      <c r="F41" t="s">
        <v>43</v>
      </c>
    </row>
    <row r="42" spans="2:6">
      <c r="E42" t="s">
        <v>44</v>
      </c>
      <c r="F42" t="s">
        <v>45</v>
      </c>
    </row>
    <row r="43" spans="2:6">
      <c r="E43" t="s">
        <v>46</v>
      </c>
      <c r="F43" t="s">
        <v>47</v>
      </c>
    </row>
    <row r="44" spans="2:6">
      <c r="E44" t="s">
        <v>48</v>
      </c>
      <c r="F44" t="s">
        <v>49</v>
      </c>
    </row>
    <row r="47" spans="2:6">
      <c r="E47" t="s">
        <v>60</v>
      </c>
    </row>
    <row r="48" spans="2:6">
      <c r="E48" t="s">
        <v>50</v>
      </c>
      <c r="F48" t="s">
        <v>51</v>
      </c>
    </row>
    <row r="49" spans="2:6">
      <c r="E49" t="s">
        <v>25</v>
      </c>
    </row>
    <row r="50" spans="2:6">
      <c r="E50" t="s">
        <v>26</v>
      </c>
      <c r="F50" t="s">
        <v>27</v>
      </c>
    </row>
    <row r="51" spans="2:6">
      <c r="B51" t="s">
        <v>24</v>
      </c>
      <c r="C51">
        <v>12</v>
      </c>
      <c r="D51" t="s">
        <v>62</v>
      </c>
      <c r="E51" t="s">
        <v>28</v>
      </c>
      <c r="F51" t="s">
        <v>29</v>
      </c>
    </row>
    <row r="52" spans="2:6">
      <c r="B52" t="s">
        <v>24</v>
      </c>
      <c r="C52">
        <v>12</v>
      </c>
      <c r="D52" t="s">
        <v>62</v>
      </c>
      <c r="E52" t="s">
        <v>30</v>
      </c>
      <c r="F52" t="s">
        <v>31</v>
      </c>
    </row>
    <row r="53" spans="2:6">
      <c r="B53" t="s">
        <v>24</v>
      </c>
      <c r="C53">
        <v>12</v>
      </c>
      <c r="D53" t="s">
        <v>62</v>
      </c>
      <c r="E53" t="s">
        <v>32</v>
      </c>
      <c r="F53" t="s">
        <v>33</v>
      </c>
    </row>
    <row r="54" spans="2:6">
      <c r="B54" t="s">
        <v>24</v>
      </c>
      <c r="C54">
        <v>12</v>
      </c>
      <c r="D54" t="s">
        <v>62</v>
      </c>
      <c r="E54" t="s">
        <v>34</v>
      </c>
      <c r="F54" t="s">
        <v>35</v>
      </c>
    </row>
    <row r="55" spans="2:6">
      <c r="B55" t="s">
        <v>24</v>
      </c>
      <c r="C55">
        <v>12</v>
      </c>
      <c r="D55" t="s">
        <v>62</v>
      </c>
      <c r="E55" t="s">
        <v>36</v>
      </c>
      <c r="F55" t="s">
        <v>37</v>
      </c>
    </row>
    <row r="56" spans="2:6">
      <c r="B56" t="s">
        <v>24</v>
      </c>
      <c r="C56">
        <v>12</v>
      </c>
      <c r="D56" t="s">
        <v>62</v>
      </c>
      <c r="E56" t="s">
        <v>38</v>
      </c>
      <c r="F56" t="s">
        <v>39</v>
      </c>
    </row>
    <row r="57" spans="2:6">
      <c r="B57" t="s">
        <v>66</v>
      </c>
      <c r="E57" t="s">
        <v>40</v>
      </c>
      <c r="F57" t="s">
        <v>41</v>
      </c>
    </row>
    <row r="58" spans="2:6">
      <c r="B58">
        <f>SUM(C51:C56)</f>
        <v>72</v>
      </c>
      <c r="E58" t="s">
        <v>42</v>
      </c>
      <c r="F58" t="s">
        <v>43</v>
      </c>
    </row>
    <row r="59" spans="2:6">
      <c r="E59" t="s">
        <v>44</v>
      </c>
      <c r="F59" t="s">
        <v>45</v>
      </c>
    </row>
    <row r="60" spans="2:6">
      <c r="E60" t="s">
        <v>46</v>
      </c>
      <c r="F60" t="s">
        <v>47</v>
      </c>
    </row>
    <row r="61" spans="2:6">
      <c r="E61" t="s">
        <v>48</v>
      </c>
      <c r="F61" t="s">
        <v>49</v>
      </c>
    </row>
    <row r="63" spans="2:6">
      <c r="B63" t="s">
        <v>61</v>
      </c>
      <c r="C63">
        <f>SUM(C6:C62)</f>
        <v>163</v>
      </c>
    </row>
    <row r="64" spans="2:6">
      <c r="B64" t="s">
        <v>63</v>
      </c>
      <c r="C64">
        <f>1.5*C63</f>
        <v>244.5</v>
      </c>
    </row>
    <row r="70" spans="2:4">
      <c r="B70" t="s">
        <v>79</v>
      </c>
      <c r="C70">
        <v>60</v>
      </c>
      <c r="D70" t="s">
        <v>64</v>
      </c>
    </row>
    <row r="71" spans="2:4">
      <c r="B71" t="s">
        <v>65</v>
      </c>
      <c r="C71">
        <v>19</v>
      </c>
      <c r="D71" t="s">
        <v>69</v>
      </c>
    </row>
    <row r="72" spans="2:4">
      <c r="B72" t="s">
        <v>71</v>
      </c>
      <c r="C72">
        <f>+C71/C70</f>
        <v>0.31666666666666665</v>
      </c>
    </row>
    <row r="74" spans="2:4">
      <c r="B74" t="s">
        <v>80</v>
      </c>
      <c r="C74">
        <v>0.5</v>
      </c>
      <c r="D74" t="s">
        <v>64</v>
      </c>
    </row>
    <row r="75" spans="2:4">
      <c r="B75" t="s">
        <v>68</v>
      </c>
      <c r="C75">
        <v>32</v>
      </c>
      <c r="D75" t="s">
        <v>69</v>
      </c>
    </row>
    <row r="76" spans="2:4">
      <c r="B76" t="s">
        <v>71</v>
      </c>
      <c r="C76">
        <f>+C75/C74</f>
        <v>64</v>
      </c>
    </row>
    <row r="78" spans="2:4">
      <c r="B78" t="s">
        <v>81</v>
      </c>
      <c r="C78">
        <v>60</v>
      </c>
      <c r="D78" t="s">
        <v>64</v>
      </c>
    </row>
    <row r="79" spans="2:4">
      <c r="B79" t="s">
        <v>67</v>
      </c>
      <c r="C79">
        <v>48</v>
      </c>
    </row>
    <row r="80" spans="2:4">
      <c r="B80" t="s">
        <v>71</v>
      </c>
      <c r="C80">
        <f>+C79/C78</f>
        <v>0.8</v>
      </c>
    </row>
    <row r="82" spans="2:4">
      <c r="B82" t="s">
        <v>70</v>
      </c>
      <c r="C82">
        <v>600</v>
      </c>
      <c r="D82" t="s">
        <v>64</v>
      </c>
    </row>
    <row r="83" spans="2:4">
      <c r="B83" t="s">
        <v>72</v>
      </c>
      <c r="C83">
        <f>+C82*(C80+C76+C72)</f>
        <v>39069.999999999993</v>
      </c>
    </row>
    <row r="87" spans="2:4">
      <c r="B87" t="s">
        <v>82</v>
      </c>
      <c r="C87">
        <v>1</v>
      </c>
    </row>
    <row r="88" spans="2:4">
      <c r="B88" t="s">
        <v>73</v>
      </c>
      <c r="C88">
        <v>2400</v>
      </c>
      <c r="D88" t="s">
        <v>74</v>
      </c>
    </row>
    <row r="89" spans="2:4">
      <c r="B89" t="s">
        <v>75</v>
      </c>
      <c r="C89">
        <f>+C88/10</f>
        <v>240</v>
      </c>
      <c r="D89" t="s">
        <v>76</v>
      </c>
    </row>
    <row r="90" spans="2:4">
      <c r="B90" t="s">
        <v>77</v>
      </c>
      <c r="C90">
        <f>+C87*C83/C89</f>
        <v>162.79166666666663</v>
      </c>
      <c r="D90" t="s">
        <v>64</v>
      </c>
    </row>
    <row r="91" spans="2:4">
      <c r="B91" t="s">
        <v>78</v>
      </c>
      <c r="C91" s="1">
        <f>+C90/C82</f>
        <v>0.27131944444444439</v>
      </c>
    </row>
  </sheetData>
  <phoneticPr fontId="1" type="noConversion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63"/>
  <sheetViews>
    <sheetView workbookViewId="0">
      <pane xSplit="1" ySplit="2" topLeftCell="K3" activePane="bottomRight" state="frozen"/>
      <selection pane="topRight" activeCell="B1" sqref="B1"/>
      <selection pane="bottomLeft" activeCell="A3" sqref="A3"/>
      <selection pane="bottomRight" activeCell="N26" sqref="N26"/>
    </sheetView>
  </sheetViews>
  <sheetFormatPr defaultRowHeight="14.5"/>
  <cols>
    <col min="1" max="1" width="29.54296875" bestFit="1" customWidth="1"/>
    <col min="2" max="2" width="10.81640625" bestFit="1" customWidth="1"/>
    <col min="4" max="4" width="9.54296875" bestFit="1" customWidth="1"/>
    <col min="5" max="6" width="10.54296875" bestFit="1" customWidth="1"/>
    <col min="7" max="7" width="10.453125" bestFit="1" customWidth="1"/>
    <col min="8" max="8" width="10.453125" customWidth="1"/>
    <col min="9" max="9" width="15.81640625" customWidth="1"/>
    <col min="10" max="10" width="13.54296875" customWidth="1"/>
    <col min="11" max="11" width="13.90625" customWidth="1"/>
    <col min="12" max="12" width="13.36328125" bestFit="1" customWidth="1"/>
    <col min="13" max="13" width="12" customWidth="1"/>
    <col min="14" max="14" width="50.08984375" bestFit="1" customWidth="1"/>
  </cols>
  <sheetData>
    <row r="1" spans="1:20">
      <c r="J1" s="7" t="s">
        <v>135</v>
      </c>
      <c r="K1" s="8"/>
      <c r="L1" s="8"/>
      <c r="M1" s="9"/>
    </row>
    <row r="2" spans="1:20" ht="43.5">
      <c r="A2" t="s">
        <v>0</v>
      </c>
      <c r="B2" t="s">
        <v>83</v>
      </c>
      <c r="C2" t="s">
        <v>84</v>
      </c>
      <c r="D2" s="2" t="s">
        <v>96</v>
      </c>
      <c r="E2" t="s">
        <v>89</v>
      </c>
      <c r="F2" t="s">
        <v>90</v>
      </c>
      <c r="G2" t="s">
        <v>93</v>
      </c>
      <c r="H2" s="2" t="s">
        <v>131</v>
      </c>
      <c r="I2" s="2" t="s">
        <v>116</v>
      </c>
      <c r="J2" s="10" t="s">
        <v>94</v>
      </c>
      <c r="K2" s="11" t="s">
        <v>95</v>
      </c>
      <c r="L2" s="11" t="s">
        <v>130</v>
      </c>
      <c r="M2" s="12" t="s">
        <v>129</v>
      </c>
      <c r="N2" t="s">
        <v>92</v>
      </c>
    </row>
    <row r="3" spans="1:20" ht="43.5">
      <c r="A3" t="s">
        <v>86</v>
      </c>
      <c r="B3" s="2" t="s">
        <v>85</v>
      </c>
      <c r="C3" t="s">
        <v>87</v>
      </c>
      <c r="D3" t="s">
        <v>88</v>
      </c>
      <c r="E3">
        <v>0</v>
      </c>
      <c r="F3">
        <v>12500</v>
      </c>
      <c r="G3">
        <v>2</v>
      </c>
      <c r="H3">
        <f>+G3</f>
        <v>2</v>
      </c>
      <c r="I3">
        <v>3</v>
      </c>
      <c r="J3" s="13">
        <v>20</v>
      </c>
      <c r="K3" s="14">
        <v>2</v>
      </c>
      <c r="L3" s="14">
        <f t="shared" ref="L3:L22" si="0">+J3*H3</f>
        <v>40</v>
      </c>
      <c r="M3" s="15">
        <f>+K3*I3*G3</f>
        <v>12</v>
      </c>
      <c r="N3" t="s">
        <v>91</v>
      </c>
    </row>
    <row r="4" spans="1:20">
      <c r="B4" s="2"/>
      <c r="H4">
        <f t="shared" ref="H4:H22" si="1">+G4</f>
        <v>0</v>
      </c>
      <c r="J4" s="13"/>
      <c r="K4" s="14"/>
      <c r="L4" s="14">
        <f t="shared" si="0"/>
        <v>0</v>
      </c>
      <c r="M4" s="15"/>
    </row>
    <row r="5" spans="1:20" ht="29">
      <c r="A5" t="s">
        <v>97</v>
      </c>
      <c r="B5" s="2" t="s">
        <v>100</v>
      </c>
      <c r="C5" t="s">
        <v>101</v>
      </c>
      <c r="D5" t="s">
        <v>101</v>
      </c>
      <c r="E5" s="3">
        <v>-5</v>
      </c>
      <c r="F5" s="3">
        <v>5</v>
      </c>
      <c r="G5">
        <v>2</v>
      </c>
      <c r="H5">
        <f t="shared" si="1"/>
        <v>2</v>
      </c>
      <c r="I5">
        <v>3</v>
      </c>
      <c r="J5" s="13">
        <v>20</v>
      </c>
      <c r="K5" s="14">
        <v>0.5</v>
      </c>
      <c r="L5" s="14">
        <f t="shared" si="0"/>
        <v>40</v>
      </c>
      <c r="M5" s="15">
        <f>+K5*I5*G5</f>
        <v>3</v>
      </c>
    </row>
    <row r="6" spans="1:20" ht="29">
      <c r="A6" t="s">
        <v>98</v>
      </c>
      <c r="B6" s="2" t="s">
        <v>100</v>
      </c>
      <c r="C6" t="s">
        <v>101</v>
      </c>
      <c r="D6" t="s">
        <v>101</v>
      </c>
      <c r="E6" s="3">
        <v>-5</v>
      </c>
      <c r="F6" s="3">
        <v>5</v>
      </c>
      <c r="G6">
        <v>2</v>
      </c>
      <c r="H6">
        <f t="shared" si="1"/>
        <v>2</v>
      </c>
      <c r="I6">
        <v>3</v>
      </c>
      <c r="J6" s="13">
        <v>20</v>
      </c>
      <c r="K6" s="14">
        <v>0.5</v>
      </c>
      <c r="L6" s="14">
        <f t="shared" si="0"/>
        <v>40</v>
      </c>
      <c r="M6" s="15">
        <f>+K6*I6*G6</f>
        <v>3</v>
      </c>
    </row>
    <row r="7" spans="1:20" ht="29">
      <c r="A7" t="s">
        <v>99</v>
      </c>
      <c r="B7" s="2" t="s">
        <v>100</v>
      </c>
      <c r="C7" t="s">
        <v>101</v>
      </c>
      <c r="D7" t="s">
        <v>101</v>
      </c>
      <c r="E7" s="3">
        <v>-5</v>
      </c>
      <c r="F7" s="3">
        <v>5</v>
      </c>
      <c r="G7">
        <v>2</v>
      </c>
      <c r="H7">
        <f t="shared" si="1"/>
        <v>2</v>
      </c>
      <c r="I7">
        <v>3</v>
      </c>
      <c r="J7" s="13">
        <v>20</v>
      </c>
      <c r="K7" s="14">
        <v>2</v>
      </c>
      <c r="L7" s="14">
        <f t="shared" si="0"/>
        <v>40</v>
      </c>
      <c r="M7" s="15">
        <f>+K7*I7*G7</f>
        <v>12</v>
      </c>
    </row>
    <row r="8" spans="1:20" ht="29">
      <c r="A8" t="s">
        <v>102</v>
      </c>
      <c r="B8" s="2" t="s">
        <v>100</v>
      </c>
      <c r="C8" t="s">
        <v>104</v>
      </c>
      <c r="D8" t="s">
        <v>104</v>
      </c>
      <c r="E8" s="4">
        <v>-180</v>
      </c>
      <c r="F8" s="4">
        <v>180</v>
      </c>
      <c r="G8">
        <v>2</v>
      </c>
      <c r="H8">
        <f t="shared" si="1"/>
        <v>2</v>
      </c>
      <c r="I8">
        <v>3</v>
      </c>
      <c r="J8" s="13">
        <v>20</v>
      </c>
      <c r="K8" s="14">
        <v>0.5</v>
      </c>
      <c r="L8" s="14">
        <f t="shared" si="0"/>
        <v>40</v>
      </c>
      <c r="M8" s="15">
        <f>+K8*I8*G8</f>
        <v>3</v>
      </c>
      <c r="N8" t="s">
        <v>128</v>
      </c>
    </row>
    <row r="9" spans="1:20" ht="29">
      <c r="A9" t="s">
        <v>103</v>
      </c>
      <c r="B9" s="2" t="s">
        <v>100</v>
      </c>
      <c r="C9" t="s">
        <v>104</v>
      </c>
      <c r="D9" t="s">
        <v>104</v>
      </c>
      <c r="E9" s="4">
        <v>-180</v>
      </c>
      <c r="F9" s="4">
        <v>180</v>
      </c>
      <c r="G9">
        <v>2</v>
      </c>
      <c r="H9">
        <f t="shared" si="1"/>
        <v>2</v>
      </c>
      <c r="I9">
        <v>3</v>
      </c>
      <c r="J9" s="13">
        <v>20</v>
      </c>
      <c r="K9" s="14">
        <v>0.5</v>
      </c>
      <c r="L9" s="14">
        <f t="shared" si="0"/>
        <v>40</v>
      </c>
      <c r="M9" s="15">
        <f>+K9*I9*G9</f>
        <v>3</v>
      </c>
      <c r="N9" t="s">
        <v>128</v>
      </c>
    </row>
    <row r="10" spans="1:20">
      <c r="H10">
        <f t="shared" si="1"/>
        <v>0</v>
      </c>
      <c r="J10" s="13"/>
      <c r="K10" s="14"/>
      <c r="L10" s="14">
        <f t="shared" si="0"/>
        <v>0</v>
      </c>
      <c r="M10" s="15"/>
    </row>
    <row r="11" spans="1:20" ht="29">
      <c r="A11" t="s">
        <v>109</v>
      </c>
      <c r="B11" s="2" t="s">
        <v>100</v>
      </c>
      <c r="C11" t="s">
        <v>101</v>
      </c>
      <c r="D11" t="s">
        <v>101</v>
      </c>
      <c r="E11" s="3">
        <v>-5</v>
      </c>
      <c r="F11" s="3">
        <v>5</v>
      </c>
      <c r="G11">
        <v>2</v>
      </c>
      <c r="H11">
        <f t="shared" si="1"/>
        <v>2</v>
      </c>
      <c r="I11">
        <v>3</v>
      </c>
      <c r="J11" s="13">
        <v>20</v>
      </c>
      <c r="K11" s="14">
        <v>0.5</v>
      </c>
      <c r="L11" s="14">
        <f t="shared" si="0"/>
        <v>40</v>
      </c>
      <c r="M11" s="15">
        <f>+K11*I11*G11</f>
        <v>3</v>
      </c>
    </row>
    <row r="12" spans="1:20" ht="29">
      <c r="A12" t="s">
        <v>105</v>
      </c>
      <c r="B12" s="2" t="s">
        <v>100</v>
      </c>
      <c r="C12" t="s">
        <v>101</v>
      </c>
      <c r="D12" t="s">
        <v>101</v>
      </c>
      <c r="E12" s="3">
        <v>-5</v>
      </c>
      <c r="F12" s="3">
        <v>5</v>
      </c>
      <c r="G12">
        <v>2</v>
      </c>
      <c r="H12">
        <f t="shared" si="1"/>
        <v>2</v>
      </c>
      <c r="I12">
        <v>3</v>
      </c>
      <c r="J12" s="13">
        <v>20</v>
      </c>
      <c r="K12" s="14">
        <v>0.5</v>
      </c>
      <c r="L12" s="14">
        <f t="shared" si="0"/>
        <v>40</v>
      </c>
      <c r="M12" s="15">
        <f>+K12*I12*G12</f>
        <v>3</v>
      </c>
    </row>
    <row r="13" spans="1:20" ht="29">
      <c r="A13" t="s">
        <v>106</v>
      </c>
      <c r="B13" s="2" t="s">
        <v>100</v>
      </c>
      <c r="C13" t="s">
        <v>101</v>
      </c>
      <c r="D13" t="s">
        <v>101</v>
      </c>
      <c r="E13" s="3">
        <v>-5</v>
      </c>
      <c r="F13" s="3">
        <v>5</v>
      </c>
      <c r="G13">
        <v>2</v>
      </c>
      <c r="H13">
        <f t="shared" si="1"/>
        <v>2</v>
      </c>
      <c r="I13">
        <v>3</v>
      </c>
      <c r="J13" s="13">
        <v>20</v>
      </c>
      <c r="K13" s="14">
        <v>2</v>
      </c>
      <c r="L13" s="14">
        <f t="shared" si="0"/>
        <v>40</v>
      </c>
      <c r="M13" s="15">
        <f>+K13*I13*G13</f>
        <v>12</v>
      </c>
    </row>
    <row r="14" spans="1:20" ht="29">
      <c r="A14" t="s">
        <v>107</v>
      </c>
      <c r="B14" s="2" t="s">
        <v>100</v>
      </c>
      <c r="C14" t="s">
        <v>104</v>
      </c>
      <c r="D14" t="s">
        <v>104</v>
      </c>
      <c r="E14" s="4">
        <v>0</v>
      </c>
      <c r="F14" s="4">
        <v>360</v>
      </c>
      <c r="G14">
        <v>2</v>
      </c>
      <c r="H14">
        <f t="shared" si="1"/>
        <v>2</v>
      </c>
      <c r="I14">
        <v>3</v>
      </c>
      <c r="J14" s="13">
        <v>20</v>
      </c>
      <c r="K14" s="14">
        <v>0.5</v>
      </c>
      <c r="L14" s="14">
        <f t="shared" si="0"/>
        <v>40</v>
      </c>
      <c r="M14" s="15">
        <f>+K14*I14*G14</f>
        <v>3</v>
      </c>
      <c r="N14" t="s">
        <v>128</v>
      </c>
    </row>
    <row r="15" spans="1:20" ht="29">
      <c r="A15" t="s">
        <v>108</v>
      </c>
      <c r="B15" s="2" t="s">
        <v>100</v>
      </c>
      <c r="C15" t="s">
        <v>104</v>
      </c>
      <c r="D15" t="s">
        <v>104</v>
      </c>
      <c r="E15" s="4">
        <v>0</v>
      </c>
      <c r="F15" s="4">
        <v>360</v>
      </c>
      <c r="G15">
        <v>2</v>
      </c>
      <c r="H15">
        <f t="shared" si="1"/>
        <v>2</v>
      </c>
      <c r="I15">
        <v>3</v>
      </c>
      <c r="J15" s="13">
        <v>20</v>
      </c>
      <c r="K15" s="14">
        <v>0.5</v>
      </c>
      <c r="L15" s="14">
        <f t="shared" si="0"/>
        <v>40</v>
      </c>
      <c r="M15" s="15">
        <f>+K15*I15*G15</f>
        <v>3</v>
      </c>
      <c r="N15" t="s">
        <v>128</v>
      </c>
      <c r="O15" t="s">
        <v>115</v>
      </c>
      <c r="R15" t="s">
        <v>114</v>
      </c>
    </row>
    <row r="16" spans="1:20">
      <c r="H16">
        <f t="shared" si="1"/>
        <v>0</v>
      </c>
      <c r="J16" s="13"/>
      <c r="K16" s="14"/>
      <c r="L16" s="14">
        <f t="shared" si="0"/>
        <v>0</v>
      </c>
      <c r="M16" s="15"/>
      <c r="O16">
        <v>36</v>
      </c>
      <c r="P16">
        <v>48</v>
      </c>
      <c r="Q16">
        <v>7.78</v>
      </c>
      <c r="R16">
        <v>20</v>
      </c>
      <c r="S16">
        <v>23</v>
      </c>
      <c r="T16">
        <v>27.85</v>
      </c>
    </row>
    <row r="17" spans="1:20">
      <c r="A17" t="s">
        <v>113</v>
      </c>
      <c r="B17" s="2" t="s">
        <v>110</v>
      </c>
      <c r="C17" t="s">
        <v>104</v>
      </c>
      <c r="D17" t="s">
        <v>104</v>
      </c>
      <c r="E17" s="5">
        <f>+R16+S16/60+T16/3600</f>
        <v>20.391069444444444</v>
      </c>
      <c r="F17" s="5">
        <f>+O16+P16/60+Q16/3600</f>
        <v>36.802161111111111</v>
      </c>
      <c r="G17">
        <v>4</v>
      </c>
      <c r="H17">
        <f t="shared" si="1"/>
        <v>4</v>
      </c>
      <c r="I17">
        <v>1</v>
      </c>
      <c r="J17" s="13">
        <v>3.333E-3</v>
      </c>
      <c r="K17" s="14">
        <v>3.3300000000000001E-3</v>
      </c>
      <c r="L17" s="14">
        <f t="shared" si="0"/>
        <v>1.3332E-2</v>
      </c>
      <c r="M17" s="15">
        <f t="shared" ref="M17:M22" si="2">+K17*I17*G17</f>
        <v>1.332E-2</v>
      </c>
      <c r="O17">
        <v>121</v>
      </c>
      <c r="P17">
        <v>47</v>
      </c>
      <c r="Q17">
        <v>17.48</v>
      </c>
      <c r="R17">
        <v>160</v>
      </c>
      <c r="S17">
        <v>27</v>
      </c>
      <c r="T17">
        <v>59.83</v>
      </c>
    </row>
    <row r="18" spans="1:20">
      <c r="A18" t="s">
        <v>111</v>
      </c>
      <c r="B18" s="2" t="s">
        <v>110</v>
      </c>
      <c r="C18" t="s">
        <v>104</v>
      </c>
      <c r="D18" t="s">
        <v>104</v>
      </c>
      <c r="E18" s="5">
        <f>+O17+P17/60+Q17/3600</f>
        <v>121.78818888888888</v>
      </c>
      <c r="F18" s="5">
        <f>+R17+S17/60+T17/3600</f>
        <v>160.46661944444443</v>
      </c>
      <c r="G18">
        <v>4</v>
      </c>
      <c r="H18">
        <f t="shared" si="1"/>
        <v>4</v>
      </c>
      <c r="I18">
        <v>1</v>
      </c>
      <c r="J18" s="13">
        <v>3.333E-3</v>
      </c>
      <c r="K18" s="14">
        <v>3.3300000000000001E-3</v>
      </c>
      <c r="L18" s="14">
        <f t="shared" si="0"/>
        <v>1.3332E-2</v>
      </c>
      <c r="M18" s="15">
        <f t="shared" si="2"/>
        <v>1.332E-2</v>
      </c>
    </row>
    <row r="19" spans="1:20">
      <c r="A19" t="s">
        <v>112</v>
      </c>
      <c r="B19" s="2" t="s">
        <v>110</v>
      </c>
      <c r="G19">
        <v>2</v>
      </c>
      <c r="H19">
        <f t="shared" si="1"/>
        <v>2</v>
      </c>
      <c r="I19">
        <v>1</v>
      </c>
      <c r="J19" s="13">
        <v>3.333E-3</v>
      </c>
      <c r="K19" s="14">
        <v>3.3300000000000001E-3</v>
      </c>
      <c r="L19" s="14">
        <f t="shared" si="0"/>
        <v>6.6660000000000001E-3</v>
      </c>
      <c r="M19" s="15">
        <f t="shared" si="2"/>
        <v>6.6600000000000001E-3</v>
      </c>
    </row>
    <row r="20" spans="1:20">
      <c r="H20">
        <f t="shared" si="1"/>
        <v>0</v>
      </c>
      <c r="J20" s="13"/>
      <c r="K20" s="14"/>
      <c r="L20" s="14">
        <f t="shared" si="0"/>
        <v>0</v>
      </c>
      <c r="M20" s="15">
        <f t="shared" si="2"/>
        <v>0</v>
      </c>
    </row>
    <row r="21" spans="1:20" ht="29">
      <c r="A21" t="s">
        <v>117</v>
      </c>
      <c r="B21" s="2" t="s">
        <v>119</v>
      </c>
      <c r="C21" t="s">
        <v>87</v>
      </c>
      <c r="D21" t="s">
        <v>87</v>
      </c>
      <c r="E21" s="3">
        <v>0</v>
      </c>
      <c r="F21" s="3">
        <v>20</v>
      </c>
      <c r="G21">
        <v>2</v>
      </c>
      <c r="H21">
        <f t="shared" si="1"/>
        <v>2</v>
      </c>
      <c r="I21">
        <v>1</v>
      </c>
      <c r="J21" s="13">
        <v>1.67E-3</v>
      </c>
      <c r="K21" s="14">
        <v>1.67E-3</v>
      </c>
      <c r="L21" s="14">
        <f t="shared" si="0"/>
        <v>3.3400000000000001E-3</v>
      </c>
      <c r="M21" s="15">
        <f t="shared" si="2"/>
        <v>3.3400000000000001E-3</v>
      </c>
    </row>
    <row r="22" spans="1:20" ht="43.5">
      <c r="A22" t="s">
        <v>118</v>
      </c>
      <c r="B22" s="2" t="s">
        <v>120</v>
      </c>
      <c r="C22" t="s">
        <v>87</v>
      </c>
      <c r="D22" t="s">
        <v>121</v>
      </c>
      <c r="E22" s="3">
        <v>0</v>
      </c>
      <c r="F22" s="3">
        <v>10</v>
      </c>
      <c r="G22">
        <v>2</v>
      </c>
      <c r="H22">
        <f t="shared" si="1"/>
        <v>2</v>
      </c>
      <c r="I22">
        <v>1</v>
      </c>
      <c r="J22" s="13">
        <v>1.67E-3</v>
      </c>
      <c r="K22" s="14">
        <v>1.67E-3</v>
      </c>
      <c r="L22" s="14">
        <f t="shared" si="0"/>
        <v>3.3400000000000001E-3</v>
      </c>
      <c r="M22" s="15">
        <f t="shared" si="2"/>
        <v>3.3400000000000001E-3</v>
      </c>
      <c r="N22" t="s">
        <v>122</v>
      </c>
    </row>
    <row r="23" spans="1:20">
      <c r="B23" s="2"/>
      <c r="E23" s="3"/>
      <c r="F23" s="3"/>
      <c r="J23" s="13"/>
      <c r="K23" s="14"/>
      <c r="L23" s="14"/>
      <c r="M23" s="15"/>
    </row>
    <row r="24" spans="1:20">
      <c r="A24" t="s">
        <v>139</v>
      </c>
      <c r="B24" s="2" t="s">
        <v>140</v>
      </c>
      <c r="C24" t="s">
        <v>141</v>
      </c>
      <c r="D24" t="s">
        <v>141</v>
      </c>
      <c r="E24" s="3"/>
      <c r="F24" s="3"/>
      <c r="G24" s="22">
        <f>600*(8394646/2)/(10*24*3600)</f>
        <v>2914.807638888889</v>
      </c>
      <c r="H24" s="6">
        <f>+G24</f>
        <v>2914.807638888889</v>
      </c>
      <c r="I24">
        <v>1</v>
      </c>
      <c r="J24" s="13">
        <v>1.67E-3</v>
      </c>
      <c r="K24" s="14">
        <v>1.67E-3</v>
      </c>
      <c r="L24" s="14">
        <f>+J24*H24</f>
        <v>4.8677287569444445</v>
      </c>
      <c r="M24" s="15">
        <f>+K24*I24*G24</f>
        <v>4.8677287569444445</v>
      </c>
    </row>
    <row r="25" spans="1:20">
      <c r="B25" s="2"/>
      <c r="E25" s="3"/>
      <c r="F25" s="3"/>
      <c r="J25" s="13"/>
      <c r="K25" s="14"/>
      <c r="L25" s="14"/>
      <c r="M25" s="15"/>
    </row>
    <row r="26" spans="1:20">
      <c r="J26" s="13"/>
      <c r="K26" s="14"/>
      <c r="L26" s="14"/>
      <c r="M26" s="15"/>
    </row>
    <row r="27" spans="1:20">
      <c r="I27" t="s">
        <v>127</v>
      </c>
      <c r="J27" s="13"/>
      <c r="K27" s="14"/>
      <c r="L27" s="14">
        <f>SUM(L3:L26)</f>
        <v>444.90773875694435</v>
      </c>
      <c r="M27" s="14">
        <f>SUM(M3:M26)</f>
        <v>64.907708756944444</v>
      </c>
    </row>
    <row r="28" spans="1:20" ht="43.5">
      <c r="I28" s="2" t="s">
        <v>136</v>
      </c>
      <c r="J28" s="13"/>
      <c r="K28" s="14"/>
      <c r="L28" s="14"/>
      <c r="M28" s="15">
        <v>10</v>
      </c>
    </row>
    <row r="29" spans="1:20" ht="29">
      <c r="I29" s="2" t="s">
        <v>137</v>
      </c>
      <c r="J29" s="13"/>
      <c r="K29" s="14"/>
      <c r="L29" s="16"/>
      <c r="M29" s="15">
        <f>+M27*M28*60</f>
        <v>38944.625254166662</v>
      </c>
    </row>
    <row r="30" spans="1:20">
      <c r="I30" t="s">
        <v>138</v>
      </c>
      <c r="J30" s="13"/>
      <c r="K30" s="14"/>
      <c r="L30" s="14"/>
      <c r="M30" s="15">
        <v>180</v>
      </c>
    </row>
    <row r="31" spans="1:20">
      <c r="I31" t="s">
        <v>123</v>
      </c>
      <c r="J31" s="13"/>
      <c r="K31" s="14"/>
      <c r="L31" s="14"/>
      <c r="M31" s="15">
        <f>+M29/M30</f>
        <v>216.35902918981478</v>
      </c>
    </row>
    <row r="32" spans="1:20">
      <c r="I32" t="s">
        <v>124</v>
      </c>
      <c r="J32" s="13"/>
      <c r="K32" s="14"/>
      <c r="L32" s="14"/>
      <c r="M32" s="15">
        <v>30</v>
      </c>
    </row>
    <row r="33" spans="2:13">
      <c r="I33" t="s">
        <v>125</v>
      </c>
      <c r="J33" s="13"/>
      <c r="K33" s="14"/>
      <c r="L33" s="14"/>
      <c r="M33" s="15">
        <f>SUM(M31:M32)</f>
        <v>246.35902918981478</v>
      </c>
    </row>
    <row r="34" spans="2:13">
      <c r="I34" t="s">
        <v>126</v>
      </c>
      <c r="J34" s="17"/>
      <c r="K34" s="18"/>
      <c r="L34" s="18"/>
      <c r="M34" s="19">
        <f>+M33/(M28*60)</f>
        <v>0.41059838198302462</v>
      </c>
    </row>
    <row r="36" spans="2:13">
      <c r="I36" t="s">
        <v>132</v>
      </c>
      <c r="J36">
        <v>10</v>
      </c>
    </row>
    <row r="37" spans="2:13">
      <c r="I37" t="s">
        <v>133</v>
      </c>
      <c r="L37" s="21">
        <f>+L27*$J$36*24*3600</f>
        <v>384400286.28599989</v>
      </c>
    </row>
    <row r="38" spans="2:13">
      <c r="I38" s="20" t="s">
        <v>134</v>
      </c>
    </row>
    <row r="39" spans="2:13">
      <c r="D39" s="2"/>
      <c r="I39" s="2"/>
      <c r="J39" s="2"/>
      <c r="K39" s="2"/>
      <c r="L39" s="2"/>
      <c r="M39" s="2"/>
    </row>
    <row r="40" spans="2:13">
      <c r="B40" s="2"/>
    </row>
    <row r="41" spans="2:13">
      <c r="B41" s="2"/>
    </row>
    <row r="42" spans="2:13">
      <c r="B42" s="2"/>
      <c r="E42" s="3"/>
      <c r="F42" s="3"/>
    </row>
    <row r="43" spans="2:13">
      <c r="B43" s="2"/>
      <c r="E43" s="3"/>
      <c r="F43" s="3"/>
    </row>
    <row r="44" spans="2:13">
      <c r="B44" s="2"/>
      <c r="E44" s="3"/>
      <c r="F44" s="3"/>
    </row>
    <row r="45" spans="2:13">
      <c r="B45" s="2"/>
      <c r="E45" s="4"/>
      <c r="F45" s="4"/>
    </row>
    <row r="46" spans="2:13">
      <c r="B46" s="2"/>
      <c r="E46" s="4"/>
      <c r="F46" s="4"/>
    </row>
    <row r="48" spans="2:13">
      <c r="B48" s="2"/>
      <c r="E48" s="3"/>
      <c r="F48" s="3"/>
    </row>
    <row r="49" spans="1:9">
      <c r="B49" s="2"/>
      <c r="E49" s="3"/>
      <c r="F49" s="3"/>
    </row>
    <row r="50" spans="1:9">
      <c r="B50" s="2"/>
      <c r="E50" s="3"/>
      <c r="F50" s="3"/>
    </row>
    <row r="51" spans="1:9">
      <c r="B51" s="2"/>
      <c r="E51" s="4"/>
      <c r="F51" s="4"/>
    </row>
    <row r="52" spans="1:9">
      <c r="B52" s="2"/>
      <c r="E52" s="4"/>
      <c r="F52" s="4"/>
    </row>
    <row r="54" spans="1:9">
      <c r="B54" s="2"/>
      <c r="E54" s="5"/>
      <c r="F54" s="5"/>
    </row>
    <row r="55" spans="1:9">
      <c r="B55" s="2"/>
      <c r="E55" s="5"/>
      <c r="F55" s="5"/>
    </row>
    <row r="56" spans="1:9">
      <c r="B56" s="2"/>
    </row>
    <row r="58" spans="1:9">
      <c r="B58" s="2"/>
      <c r="E58" s="3"/>
      <c r="F58" s="3"/>
    </row>
    <row r="59" spans="1:9">
      <c r="B59" s="2"/>
      <c r="E59" s="3"/>
      <c r="F59" s="3"/>
    </row>
    <row r="62" spans="1:9">
      <c r="A62" s="2"/>
      <c r="I62" s="2"/>
    </row>
    <row r="63" spans="1:9">
      <c r="A63" s="2"/>
    </row>
  </sheetData>
  <phoneticPr fontId="1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40"/>
  <sheetViews>
    <sheetView tabSelected="1" workbookViewId="0">
      <selection activeCell="A13" sqref="A13"/>
    </sheetView>
  </sheetViews>
  <sheetFormatPr defaultRowHeight="14.5"/>
  <cols>
    <col min="1" max="1" width="112.453125" bestFit="1" customWidth="1"/>
  </cols>
  <sheetData>
    <row r="1" spans="1:13">
      <c r="J1" s="23"/>
    </row>
    <row r="2" spans="1:13">
      <c r="A2" t="s">
        <v>142</v>
      </c>
      <c r="J2" s="23" t="s">
        <v>148</v>
      </c>
      <c r="K2" t="s">
        <v>146</v>
      </c>
      <c r="L2" t="s">
        <v>147</v>
      </c>
      <c r="M2" t="s">
        <v>145</v>
      </c>
    </row>
    <row r="3" spans="1:13">
      <c r="A3" t="s">
        <v>144</v>
      </c>
      <c r="J3" s="23">
        <v>0.52847222222222223</v>
      </c>
      <c r="K3">
        <v>1</v>
      </c>
      <c r="L3">
        <f>+K3*0.5</f>
        <v>0.5</v>
      </c>
      <c r="M3">
        <v>1</v>
      </c>
    </row>
    <row r="4" spans="1:13">
      <c r="A4" t="s">
        <v>152</v>
      </c>
      <c r="J4" s="23">
        <v>0.52916666666666667</v>
      </c>
      <c r="M4">
        <v>2</v>
      </c>
    </row>
    <row r="5" spans="1:13">
      <c r="A5" t="s">
        <v>155</v>
      </c>
      <c r="J5" s="23">
        <v>0.52847222222222223</v>
      </c>
      <c r="K5">
        <v>1</v>
      </c>
      <c r="L5">
        <f>+K5*0.5</f>
        <v>0.5</v>
      </c>
      <c r="M5">
        <v>1</v>
      </c>
    </row>
    <row r="6" spans="1:13">
      <c r="A6" t="s">
        <v>156</v>
      </c>
      <c r="J6" s="23">
        <v>0.52916666666666667</v>
      </c>
      <c r="M6">
        <v>2</v>
      </c>
    </row>
    <row r="7" spans="1:13">
      <c r="A7" t="s">
        <v>149</v>
      </c>
      <c r="J7" s="23">
        <v>0.52986111111111101</v>
      </c>
      <c r="M7">
        <v>3</v>
      </c>
    </row>
    <row r="8" spans="1:13">
      <c r="J8" s="23">
        <v>0.530555555555556</v>
      </c>
      <c r="K8">
        <v>2</v>
      </c>
      <c r="L8">
        <f>+K8*0.5</f>
        <v>1</v>
      </c>
      <c r="M8">
        <v>4</v>
      </c>
    </row>
    <row r="9" spans="1:13">
      <c r="A9" t="s">
        <v>150</v>
      </c>
      <c r="J9" s="23">
        <v>0.53125</v>
      </c>
      <c r="M9">
        <v>5</v>
      </c>
    </row>
    <row r="10" spans="1:13">
      <c r="A10" t="s">
        <v>151</v>
      </c>
      <c r="J10" s="23">
        <v>0.531944444444444</v>
      </c>
      <c r="M10">
        <v>6</v>
      </c>
    </row>
    <row r="11" spans="1:13">
      <c r="J11" s="23">
        <v>0.53263888888888899</v>
      </c>
      <c r="K11">
        <v>3</v>
      </c>
      <c r="L11">
        <f>+K11*0.5</f>
        <v>1.5</v>
      </c>
      <c r="M11">
        <v>5</v>
      </c>
    </row>
    <row r="12" spans="1:13">
      <c r="A12" t="s">
        <v>143</v>
      </c>
      <c r="J12" s="23">
        <v>0.53333333333333299</v>
      </c>
      <c r="M12">
        <v>4</v>
      </c>
    </row>
    <row r="13" spans="1:13">
      <c r="A13" t="s">
        <v>157</v>
      </c>
      <c r="J13" s="23">
        <v>0.53402777777777799</v>
      </c>
      <c r="M13">
        <v>3</v>
      </c>
    </row>
    <row r="14" spans="1:13">
      <c r="J14" s="23">
        <v>0.53472222222222199</v>
      </c>
      <c r="K14">
        <v>4</v>
      </c>
      <c r="L14">
        <f>+K14*0.5</f>
        <v>2</v>
      </c>
      <c r="M14">
        <v>2</v>
      </c>
    </row>
    <row r="15" spans="1:13">
      <c r="A15" t="s">
        <v>153</v>
      </c>
      <c r="J15" s="23">
        <v>0.53541666666666698</v>
      </c>
      <c r="M15">
        <v>1</v>
      </c>
    </row>
    <row r="16" spans="1:13">
      <c r="A16" t="s">
        <v>154</v>
      </c>
      <c r="J16" s="23">
        <v>0.53611111111111098</v>
      </c>
      <c r="M16">
        <v>2</v>
      </c>
    </row>
    <row r="17" spans="10:13">
      <c r="J17" s="23">
        <v>0.53680555555555598</v>
      </c>
      <c r="K17">
        <v>5</v>
      </c>
      <c r="L17">
        <f>+K17*0.5</f>
        <v>2.5</v>
      </c>
      <c r="M17">
        <v>3</v>
      </c>
    </row>
    <row r="18" spans="10:13">
      <c r="J18" s="23">
        <v>0.53749999999999998</v>
      </c>
      <c r="M18">
        <v>4</v>
      </c>
    </row>
    <row r="19" spans="10:13">
      <c r="J19" s="23">
        <v>0.53819444444444398</v>
      </c>
      <c r="M19">
        <v>5</v>
      </c>
    </row>
    <row r="20" spans="10:13">
      <c r="J20" s="23">
        <v>0.53888888888888897</v>
      </c>
      <c r="K20">
        <v>6</v>
      </c>
      <c r="L20">
        <f>+K20*0.5</f>
        <v>3</v>
      </c>
      <c r="M20">
        <v>6</v>
      </c>
    </row>
    <row r="21" spans="10:13">
      <c r="J21" s="23">
        <v>0.53958333333333297</v>
      </c>
      <c r="M21">
        <v>5</v>
      </c>
    </row>
    <row r="22" spans="10:13">
      <c r="J22" s="23">
        <v>0.54027777777777797</v>
      </c>
      <c r="M22">
        <v>4</v>
      </c>
    </row>
    <row r="23" spans="10:13">
      <c r="J23" s="23">
        <v>0.54097222222222197</v>
      </c>
      <c r="K23">
        <v>5</v>
      </c>
      <c r="L23">
        <f>+K23*0.5</f>
        <v>2.5</v>
      </c>
      <c r="M23">
        <v>3</v>
      </c>
    </row>
    <row r="24" spans="10:13">
      <c r="J24" s="23">
        <v>0.54166666666666696</v>
      </c>
      <c r="M24">
        <v>2</v>
      </c>
    </row>
    <row r="25" spans="10:13">
      <c r="J25" s="23">
        <v>0.54236111111111096</v>
      </c>
      <c r="M25">
        <v>1</v>
      </c>
    </row>
    <row r="26" spans="10:13">
      <c r="J26" s="23">
        <v>0.54305555555555596</v>
      </c>
      <c r="K26">
        <v>4</v>
      </c>
      <c r="L26">
        <f>+K26*0.5</f>
        <v>2</v>
      </c>
      <c r="M26">
        <v>2</v>
      </c>
    </row>
    <row r="27" spans="10:13">
      <c r="J27" s="23">
        <v>0.54374999999999996</v>
      </c>
      <c r="M27">
        <v>3</v>
      </c>
    </row>
    <row r="28" spans="10:13">
      <c r="J28" s="23">
        <v>0.54444444444444395</v>
      </c>
      <c r="M28">
        <v>4</v>
      </c>
    </row>
    <row r="29" spans="10:13">
      <c r="J29" s="23">
        <v>0.54513888888888895</v>
      </c>
      <c r="K29">
        <v>3</v>
      </c>
      <c r="L29">
        <f>+K29*0.5</f>
        <v>1.5</v>
      </c>
      <c r="M29">
        <v>5</v>
      </c>
    </row>
    <row r="30" spans="10:13">
      <c r="J30" s="23">
        <v>0.54583333333333295</v>
      </c>
      <c r="M30">
        <v>6</v>
      </c>
    </row>
    <row r="31" spans="10:13">
      <c r="J31" s="23">
        <v>0.54652777777777795</v>
      </c>
      <c r="M31">
        <v>5</v>
      </c>
    </row>
    <row r="32" spans="10:13">
      <c r="J32" s="23"/>
    </row>
    <row r="33" spans="10:10">
      <c r="J33" s="23"/>
    </row>
    <row r="34" spans="10:10">
      <c r="J34" s="23"/>
    </row>
    <row r="35" spans="10:10">
      <c r="J35" s="23"/>
    </row>
    <row r="36" spans="10:10">
      <c r="J36" s="23"/>
    </row>
    <row r="37" spans="10:10">
      <c r="J37" s="23"/>
    </row>
    <row r="38" spans="10:10">
      <c r="J38" s="23"/>
    </row>
    <row r="39" spans="10:10">
      <c r="J39" s="23"/>
    </row>
    <row r="40" spans="10:10">
      <c r="J40" s="23"/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Sensor Data Formats</vt:lpstr>
      <vt:lpstr>Data Volume</vt:lpstr>
      <vt:lpstr>Ship Esp to Drifter Comp Msg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magene</cp:lastModifiedBy>
  <dcterms:created xsi:type="dcterms:W3CDTF">2011-02-07T23:15:39Z</dcterms:created>
  <dcterms:modified xsi:type="dcterms:W3CDTF">2011-05-09T23:31:39Z</dcterms:modified>
</cp:coreProperties>
</file>