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13380" windowHeight="979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4" i="1"/>
  <c r="N28" s="1"/>
  <c r="N12"/>
  <c r="M14"/>
  <c r="M28" s="1"/>
  <c r="M12"/>
  <c r="J14"/>
  <c r="J28" s="1"/>
  <c r="J12"/>
  <c r="I14"/>
  <c r="I28" s="1"/>
  <c r="I12"/>
  <c r="G14"/>
  <c r="G28" s="1"/>
  <c r="G12"/>
  <c r="L14"/>
  <c r="L28" s="1"/>
  <c r="L12"/>
  <c r="F14"/>
  <c r="F24" s="1"/>
  <c r="E14"/>
  <c r="E24" s="1"/>
  <c r="F12"/>
  <c r="F27" s="1"/>
  <c r="E12"/>
  <c r="E27" s="1"/>
  <c r="M22" l="1"/>
  <c r="M23" s="1"/>
  <c r="M21"/>
  <c r="N22"/>
  <c r="N21"/>
  <c r="N27"/>
  <c r="N24"/>
  <c r="M27"/>
  <c r="M29"/>
  <c r="M24"/>
  <c r="I21"/>
  <c r="I29" s="1"/>
  <c r="J21"/>
  <c r="J22" s="1"/>
  <c r="J27"/>
  <c r="J24"/>
  <c r="I27"/>
  <c r="I24"/>
  <c r="G22"/>
  <c r="G21"/>
  <c r="G27"/>
  <c r="G24"/>
  <c r="L24"/>
  <c r="L21"/>
  <c r="L22" s="1"/>
  <c r="L27"/>
  <c r="E28"/>
  <c r="F28"/>
  <c r="N29" l="1"/>
  <c r="N23"/>
  <c r="I22"/>
  <c r="I23" s="1"/>
  <c r="J29"/>
  <c r="J23"/>
  <c r="G29"/>
  <c r="G23"/>
  <c r="L29"/>
  <c r="L23"/>
  <c r="E21"/>
  <c r="E22" s="1"/>
  <c r="E23" s="1"/>
  <c r="F21"/>
  <c r="F22" s="1"/>
  <c r="F23" s="1"/>
  <c r="E29"/>
  <c r="F29" l="1"/>
</calcChain>
</file>

<file path=xl/sharedStrings.xml><?xml version="1.0" encoding="utf-8"?>
<sst xmlns="http://schemas.openxmlformats.org/spreadsheetml/2006/main" count="34" uniqueCount="31">
  <si>
    <t>MAXON motor model</t>
  </si>
  <si>
    <t>rated wattage</t>
  </si>
  <si>
    <t>nominal voltage</t>
  </si>
  <si>
    <t>Motor Model Number</t>
  </si>
  <si>
    <t>Motor No-Load RPM @ nom. Vdc</t>
  </si>
  <si>
    <t>Gear Head Ratio</t>
  </si>
  <si>
    <t>Motor speed  req'd (RPM)</t>
  </si>
  <si>
    <t>Motor torque developed (mNm)</t>
  </si>
  <si>
    <t>Max. allowed con't torque (mNm)</t>
  </si>
  <si>
    <t>Motor Torque Constant (mNm/A)</t>
  </si>
  <si>
    <t>Motor Speed constant (RPM/V)</t>
  </si>
  <si>
    <t>Motor Terminal Resistance (ohm)</t>
  </si>
  <si>
    <t>Max. allowed con't current</t>
  </si>
  <si>
    <t>Motor Current</t>
  </si>
  <si>
    <t>Motor Voltage</t>
  </si>
  <si>
    <t xml:space="preserve">% of Motor No-load speed </t>
  </si>
  <si>
    <t>% of allowed con't torque</t>
  </si>
  <si>
    <t>% of allowed con't current</t>
  </si>
  <si>
    <t>EC40  (CHAIN)</t>
  </si>
  <si>
    <t>Motor Power  (WATTS)</t>
  </si>
  <si>
    <t>Motor current (DC amps)</t>
  </si>
  <si>
    <t xml:space="preserve">Fan RPM  </t>
  </si>
  <si>
    <t>Torque @ output shaft  (Nm)</t>
  </si>
  <si>
    <t>Mag Couple max. Torque, cont.</t>
  </si>
  <si>
    <t>EC 40( 1/1)</t>
  </si>
  <si>
    <t>External Ratio</t>
  </si>
  <si>
    <t>EC 40 (Belt)</t>
  </si>
  <si>
    <t>EC 45( 1/1)</t>
  </si>
  <si>
    <t>(my Bench Test 3.0+)</t>
  </si>
  <si>
    <t>VA (diff calc.)</t>
  </si>
  <si>
    <t>EC max 40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</si>
</sst>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9"/>
  <sheetViews>
    <sheetView tabSelected="1" workbookViewId="0">
      <selection activeCell="O13" sqref="O13"/>
    </sheetView>
  </sheetViews>
  <sheetFormatPr defaultRowHeight="14.4"/>
  <cols>
    <col min="1" max="1" width="28.33203125" customWidth="1"/>
    <col min="2" max="2" width="0.88671875" customWidth="1"/>
    <col min="3" max="3" width="0.77734375" customWidth="1"/>
    <col min="4" max="4" width="1.33203125" customWidth="1"/>
    <col min="5" max="5" width="12.44140625" customWidth="1"/>
    <col min="6" max="6" width="9.88671875" customWidth="1"/>
    <col min="7" max="7" width="9.77734375" customWidth="1"/>
    <col min="8" max="8" width="1.21875" customWidth="1"/>
    <col min="9" max="9" width="9.5546875" customWidth="1"/>
    <col min="10" max="10" width="9.6640625" customWidth="1"/>
    <col min="11" max="11" width="0.5546875" customWidth="1"/>
    <col min="12" max="12" width="11.44140625" style="2" customWidth="1"/>
    <col min="13" max="14" width="9.5546875" customWidth="1"/>
  </cols>
  <sheetData>
    <row r="2" spans="1:14">
      <c r="A2" t="s">
        <v>0</v>
      </c>
      <c r="E2" t="s">
        <v>18</v>
      </c>
      <c r="F2" t="s">
        <v>24</v>
      </c>
      <c r="G2" t="s">
        <v>24</v>
      </c>
      <c r="I2" t="s">
        <v>27</v>
      </c>
      <c r="J2" t="s">
        <v>27</v>
      </c>
      <c r="L2" s="2" t="s">
        <v>26</v>
      </c>
      <c r="M2" t="s">
        <v>30</v>
      </c>
      <c r="N2" t="s">
        <v>30</v>
      </c>
    </row>
    <row r="3" spans="1:14">
      <c r="A3" t="s">
        <v>1</v>
      </c>
      <c r="E3">
        <v>120</v>
      </c>
      <c r="F3">
        <v>120</v>
      </c>
      <c r="G3">
        <v>120</v>
      </c>
      <c r="I3">
        <v>70</v>
      </c>
      <c r="J3">
        <v>70</v>
      </c>
      <c r="L3" s="2">
        <v>120</v>
      </c>
      <c r="M3">
        <v>70</v>
      </c>
      <c r="N3">
        <v>70</v>
      </c>
    </row>
    <row r="4" spans="1:14">
      <c r="A4" t="s">
        <v>2</v>
      </c>
      <c r="E4">
        <v>24</v>
      </c>
      <c r="F4">
        <v>48</v>
      </c>
      <c r="G4">
        <v>48</v>
      </c>
      <c r="I4">
        <v>48</v>
      </c>
      <c r="J4">
        <v>48</v>
      </c>
      <c r="L4" s="2">
        <v>24</v>
      </c>
      <c r="M4">
        <v>36</v>
      </c>
      <c r="N4">
        <v>36</v>
      </c>
    </row>
    <row r="5" spans="1:14">
      <c r="A5" t="s">
        <v>3</v>
      </c>
      <c r="E5">
        <v>167178</v>
      </c>
      <c r="F5">
        <v>118899</v>
      </c>
      <c r="G5">
        <v>118899</v>
      </c>
      <c r="I5">
        <v>402687</v>
      </c>
      <c r="J5">
        <v>402687</v>
      </c>
      <c r="L5" s="2">
        <v>167178</v>
      </c>
      <c r="M5">
        <v>283868</v>
      </c>
      <c r="N5">
        <v>283868</v>
      </c>
    </row>
    <row r="6" spans="1:14">
      <c r="A6" t="s">
        <v>4</v>
      </c>
      <c r="E6">
        <v>10400</v>
      </c>
      <c r="F6">
        <v>3110</v>
      </c>
      <c r="G6">
        <v>3110</v>
      </c>
      <c r="I6">
        <v>3440</v>
      </c>
      <c r="J6">
        <v>3440</v>
      </c>
      <c r="L6" s="2">
        <v>10300</v>
      </c>
      <c r="M6">
        <v>8470</v>
      </c>
      <c r="N6">
        <v>8470</v>
      </c>
    </row>
    <row r="7" spans="1:14">
      <c r="L7" s="2" t="s">
        <v>29</v>
      </c>
    </row>
    <row r="8" spans="1:14">
      <c r="A8" t="s">
        <v>20</v>
      </c>
      <c r="E8">
        <v>3</v>
      </c>
      <c r="F8" s="2">
        <v>0.3</v>
      </c>
      <c r="G8" s="2">
        <v>0.8</v>
      </c>
      <c r="H8" s="2"/>
      <c r="I8" s="2">
        <v>0.4</v>
      </c>
      <c r="J8" s="2">
        <v>0.8</v>
      </c>
      <c r="L8" s="2">
        <v>10</v>
      </c>
      <c r="M8" s="2">
        <v>0.5</v>
      </c>
      <c r="N8" s="2">
        <v>1</v>
      </c>
    </row>
    <row r="9" spans="1:14">
      <c r="A9" t="s">
        <v>21</v>
      </c>
      <c r="E9">
        <v>20</v>
      </c>
      <c r="F9" s="2">
        <v>20</v>
      </c>
      <c r="G9" s="2">
        <v>60</v>
      </c>
      <c r="H9" s="2"/>
      <c r="I9" s="2">
        <v>20</v>
      </c>
      <c r="J9" s="2">
        <v>60</v>
      </c>
      <c r="L9" s="2">
        <v>20</v>
      </c>
      <c r="M9" s="2">
        <v>20</v>
      </c>
      <c r="N9" s="2">
        <v>60</v>
      </c>
    </row>
    <row r="10" spans="1:14">
      <c r="A10" t="s">
        <v>25</v>
      </c>
      <c r="E10">
        <v>4.5</v>
      </c>
      <c r="F10">
        <v>1</v>
      </c>
      <c r="G10">
        <v>1</v>
      </c>
      <c r="I10">
        <v>1</v>
      </c>
      <c r="J10">
        <v>1</v>
      </c>
      <c r="L10" s="2">
        <v>3</v>
      </c>
      <c r="M10">
        <v>1</v>
      </c>
      <c r="N10">
        <v>1</v>
      </c>
    </row>
    <row r="11" spans="1:14">
      <c r="A11" t="s">
        <v>5</v>
      </c>
      <c r="E11">
        <v>15</v>
      </c>
      <c r="F11">
        <v>26.1</v>
      </c>
      <c r="G11">
        <v>26.1</v>
      </c>
      <c r="I11">
        <v>26.1</v>
      </c>
      <c r="J11">
        <v>26.1</v>
      </c>
      <c r="L11" s="2">
        <v>15</v>
      </c>
      <c r="M11">
        <v>66</v>
      </c>
      <c r="N11">
        <v>66</v>
      </c>
    </row>
    <row r="12" spans="1:14">
      <c r="A12" t="s">
        <v>6</v>
      </c>
      <c r="E12">
        <f t="shared" ref="E12:G12" si="0">E9*E10*E11</f>
        <v>1350</v>
      </c>
      <c r="F12">
        <f t="shared" si="0"/>
        <v>522</v>
      </c>
      <c r="G12">
        <f t="shared" si="0"/>
        <v>1566</v>
      </c>
      <c r="I12">
        <f t="shared" ref="I12:J12" si="1">I9*I10*I11</f>
        <v>522</v>
      </c>
      <c r="J12">
        <f t="shared" si="1"/>
        <v>1566</v>
      </c>
      <c r="L12" s="2">
        <f t="shared" ref="L12:M12" si="2">L9*L10*L11</f>
        <v>900</v>
      </c>
      <c r="M12">
        <f t="shared" si="2"/>
        <v>1320</v>
      </c>
      <c r="N12">
        <f t="shared" ref="N12" si="3">N9*N10*N11</f>
        <v>3960</v>
      </c>
    </row>
    <row r="14" spans="1:14">
      <c r="A14" t="s">
        <v>7</v>
      </c>
      <c r="B14" s="1"/>
      <c r="C14" s="1"/>
      <c r="D14" s="1"/>
      <c r="E14" s="1">
        <f t="shared" ref="E14:G14" si="4">E16*E8</f>
        <v>66.300000000000011</v>
      </c>
      <c r="F14" s="1">
        <f t="shared" si="4"/>
        <v>43.5</v>
      </c>
      <c r="G14" s="1">
        <f t="shared" si="4"/>
        <v>116</v>
      </c>
      <c r="H14" s="1"/>
      <c r="I14" s="1">
        <f t="shared" ref="I14:J14" si="5">I16*I8</f>
        <v>52.400000000000006</v>
      </c>
      <c r="J14" s="1">
        <f t="shared" si="5"/>
        <v>104.80000000000001</v>
      </c>
      <c r="L14" s="3">
        <f>L8*30000/PI()/L12</f>
        <v>106.1032953945969</v>
      </c>
      <c r="M14" s="1">
        <f t="shared" ref="M14:N14" si="6">M16*M8</f>
        <v>20</v>
      </c>
      <c r="N14" s="1">
        <f t="shared" si="6"/>
        <v>40</v>
      </c>
    </row>
    <row r="15" spans="1:14">
      <c r="A15" t="s">
        <v>8</v>
      </c>
      <c r="B15" s="1"/>
      <c r="C15" s="1"/>
      <c r="D15" s="1"/>
      <c r="E15" s="1">
        <v>120</v>
      </c>
      <c r="F15" s="1">
        <v>129</v>
      </c>
      <c r="G15" s="1">
        <v>129</v>
      </c>
      <c r="H15" s="1"/>
      <c r="I15" s="1">
        <v>134</v>
      </c>
      <c r="J15" s="1">
        <v>134</v>
      </c>
      <c r="L15" s="3">
        <v>120</v>
      </c>
      <c r="M15" s="1">
        <v>94</v>
      </c>
      <c r="N15" s="1">
        <v>94</v>
      </c>
    </row>
    <row r="16" spans="1:14">
      <c r="A16" t="s">
        <v>9</v>
      </c>
      <c r="B16" s="1"/>
      <c r="C16" s="1"/>
      <c r="D16" s="1"/>
      <c r="E16" s="1">
        <v>22.1</v>
      </c>
      <c r="F16" s="1">
        <v>145</v>
      </c>
      <c r="G16" s="1">
        <v>145</v>
      </c>
      <c r="H16" s="1"/>
      <c r="I16" s="1">
        <v>131</v>
      </c>
      <c r="J16" s="1">
        <v>131</v>
      </c>
      <c r="L16" s="3">
        <v>22.1</v>
      </c>
      <c r="M16" s="1">
        <v>40</v>
      </c>
      <c r="N16" s="1">
        <v>40</v>
      </c>
    </row>
    <row r="17" spans="1:14">
      <c r="A17" t="s">
        <v>10</v>
      </c>
      <c r="B17" s="1"/>
      <c r="C17" s="1"/>
      <c r="D17" s="1"/>
      <c r="E17" s="1">
        <v>433</v>
      </c>
      <c r="F17" s="1">
        <v>66</v>
      </c>
      <c r="G17" s="1">
        <v>66</v>
      </c>
      <c r="H17" s="1"/>
      <c r="I17" s="1">
        <v>72.7</v>
      </c>
      <c r="J17" s="1">
        <v>72.7</v>
      </c>
      <c r="L17" s="3">
        <v>433</v>
      </c>
      <c r="M17" s="1">
        <v>239</v>
      </c>
      <c r="N17" s="1">
        <v>239</v>
      </c>
    </row>
    <row r="18" spans="1:14">
      <c r="A18" t="s">
        <v>11</v>
      </c>
      <c r="B18" s="1"/>
      <c r="C18" s="1"/>
      <c r="D18" s="1"/>
      <c r="E18" s="1">
        <v>0.4</v>
      </c>
      <c r="F18" s="1">
        <v>19</v>
      </c>
      <c r="G18" s="1">
        <v>19</v>
      </c>
      <c r="H18" s="1"/>
      <c r="I18" s="1">
        <v>6.9</v>
      </c>
      <c r="J18" s="1">
        <v>6.9</v>
      </c>
      <c r="L18" s="3">
        <v>0.436</v>
      </c>
      <c r="M18" s="1">
        <v>2.4</v>
      </c>
      <c r="N18" s="1">
        <v>2.4</v>
      </c>
    </row>
    <row r="19" spans="1:14">
      <c r="B19" s="1"/>
      <c r="C19" s="1"/>
      <c r="D19" s="1"/>
      <c r="L19" s="3"/>
    </row>
    <row r="20" spans="1:14">
      <c r="A20" t="s">
        <v>12</v>
      </c>
      <c r="B20" s="1"/>
      <c r="C20" s="1"/>
      <c r="D20" s="1"/>
      <c r="E20" s="1">
        <v>5.8</v>
      </c>
      <c r="F20" s="1">
        <v>0.92</v>
      </c>
      <c r="G20" s="1">
        <v>0.92</v>
      </c>
      <c r="H20" s="1"/>
      <c r="I20" s="1">
        <v>0.92</v>
      </c>
      <c r="J20" s="1">
        <v>0.92</v>
      </c>
      <c r="L20" s="3">
        <v>5.8</v>
      </c>
      <c r="M20" s="1">
        <v>2.5299999999999998</v>
      </c>
      <c r="N20" s="1">
        <v>2.5299999999999998</v>
      </c>
    </row>
    <row r="21" spans="1:14">
      <c r="A21" t="s">
        <v>13</v>
      </c>
      <c r="B21" s="1"/>
      <c r="C21" s="1"/>
      <c r="D21" s="1"/>
      <c r="E21" s="1">
        <f t="shared" ref="E21:F21" si="7">E14/E16</f>
        <v>3.0000000000000004</v>
      </c>
      <c r="F21" s="1">
        <f t="shared" si="7"/>
        <v>0.3</v>
      </c>
      <c r="G21" s="1">
        <f t="shared" ref="G21:I21" si="8">G14/G16</f>
        <v>0.8</v>
      </c>
      <c r="H21" s="1"/>
      <c r="I21" s="1">
        <f t="shared" si="8"/>
        <v>0.4</v>
      </c>
      <c r="J21" s="1">
        <f t="shared" ref="J21" si="9">J14/J16</f>
        <v>0.8</v>
      </c>
      <c r="L21" s="3">
        <f>L14/L16</f>
        <v>4.8010540902532526</v>
      </c>
      <c r="M21" s="1">
        <f t="shared" ref="M21:N21" si="10">M14/M16</f>
        <v>0.5</v>
      </c>
      <c r="N21" s="1">
        <f t="shared" si="10"/>
        <v>1</v>
      </c>
    </row>
    <row r="22" spans="1:14">
      <c r="A22" t="s">
        <v>14</v>
      </c>
      <c r="B22" s="1"/>
      <c r="C22" s="1"/>
      <c r="D22" s="1"/>
      <c r="E22" s="1">
        <f t="shared" ref="E22:F22" si="11">E12/E17+E21*E18</f>
        <v>4.3177829099307159</v>
      </c>
      <c r="F22" s="1">
        <f t="shared" si="11"/>
        <v>13.609090909090909</v>
      </c>
      <c r="G22" s="1">
        <f t="shared" ref="G22:I22" si="12">G12/G17+G21*G18</f>
        <v>38.927272727272729</v>
      </c>
      <c r="H22" s="1"/>
      <c r="I22" s="1">
        <f t="shared" si="12"/>
        <v>9.9401925722145812</v>
      </c>
      <c r="J22" s="1">
        <f t="shared" ref="J22" si="13">J12/J17+J21*J18</f>
        <v>27.060577716643738</v>
      </c>
      <c r="L22" s="3">
        <f t="shared" ref="L22:M22" si="14">L12/L17+L21*L18</f>
        <v>4.1717815233042286</v>
      </c>
      <c r="M22" s="1">
        <f t="shared" si="14"/>
        <v>6.7230125523012552</v>
      </c>
      <c r="N22" s="1">
        <f t="shared" ref="N22" si="15">N12/N17+N21*N18</f>
        <v>18.969037656903765</v>
      </c>
    </row>
    <row r="23" spans="1:14">
      <c r="A23" t="s">
        <v>19</v>
      </c>
      <c r="B23" s="1"/>
      <c r="C23" s="1"/>
      <c r="D23" s="1"/>
      <c r="E23" s="1">
        <f t="shared" ref="E23:F23" si="16">E21*E22</f>
        <v>12.95334872979215</v>
      </c>
      <c r="F23" s="1">
        <f t="shared" si="16"/>
        <v>4.082727272727273</v>
      </c>
      <c r="G23" s="1">
        <f t="shared" ref="G23:I23" si="17">G21*G22</f>
        <v>31.141818181818184</v>
      </c>
      <c r="H23" s="1"/>
      <c r="I23" s="1">
        <f t="shared" si="17"/>
        <v>3.9760770288858325</v>
      </c>
      <c r="J23" s="1">
        <f t="shared" ref="J23" si="18">J21*J22</f>
        <v>21.648462173314993</v>
      </c>
      <c r="L23" s="3">
        <f t="shared" ref="L23:M23" si="19">L21*L22</f>
        <v>20.02894874610271</v>
      </c>
      <c r="M23" s="1">
        <f t="shared" si="19"/>
        <v>3.3615062761506276</v>
      </c>
      <c r="N23" s="1">
        <f t="shared" ref="N23" si="20">N21*N22</f>
        <v>18.969037656903765</v>
      </c>
    </row>
    <row r="24" spans="1:14">
      <c r="A24" t="s">
        <v>22</v>
      </c>
      <c r="B24" s="1"/>
      <c r="C24" s="1"/>
      <c r="D24" s="1"/>
      <c r="E24" s="1">
        <f t="shared" ref="E24:G24" si="21">E14*E11/1000</f>
        <v>0.99450000000000027</v>
      </c>
      <c r="F24" s="1">
        <f t="shared" si="21"/>
        <v>1.1353500000000001</v>
      </c>
      <c r="G24" s="3">
        <f t="shared" si="21"/>
        <v>3.0276000000000005</v>
      </c>
      <c r="H24" s="1"/>
      <c r="I24" s="3">
        <f t="shared" ref="I24:J24" si="22">I14*I11/1000</f>
        <v>1.3676400000000004</v>
      </c>
      <c r="J24" s="3">
        <f t="shared" si="22"/>
        <v>2.7352800000000008</v>
      </c>
      <c r="L24" s="3">
        <f>L14*L11/1000</f>
        <v>1.5915494309189535</v>
      </c>
      <c r="M24" s="3">
        <f t="shared" ref="M24:N24" si="23">M14*M11/1000</f>
        <v>1.32</v>
      </c>
      <c r="N24" s="3">
        <f t="shared" si="23"/>
        <v>2.64</v>
      </c>
    </row>
    <row r="25" spans="1:14">
      <c r="A25" t="s">
        <v>23</v>
      </c>
      <c r="B25" s="1"/>
      <c r="C25" s="1"/>
      <c r="D25" s="1"/>
      <c r="E25" s="1">
        <v>1.7</v>
      </c>
      <c r="F25" s="1">
        <v>1.7</v>
      </c>
      <c r="G25" s="1">
        <v>1.7</v>
      </c>
      <c r="H25" s="1"/>
      <c r="I25" s="1">
        <v>1.7</v>
      </c>
      <c r="J25" s="1">
        <v>1.7</v>
      </c>
      <c r="L25" s="1">
        <v>1.7</v>
      </c>
      <c r="M25" s="1">
        <v>1.7</v>
      </c>
      <c r="N25" s="1">
        <v>1.7</v>
      </c>
    </row>
    <row r="26" spans="1:14">
      <c r="A26" t="s">
        <v>28</v>
      </c>
    </row>
    <row r="27" spans="1:14">
      <c r="A27" t="s">
        <v>15</v>
      </c>
      <c r="B27" s="1"/>
      <c r="C27" s="1"/>
      <c r="D27" s="1"/>
      <c r="E27" s="1">
        <f t="shared" ref="E27:F27" si="24">E12/E6*100</f>
        <v>12.980769230769232</v>
      </c>
      <c r="F27" s="1">
        <f t="shared" si="24"/>
        <v>16.784565916398712</v>
      </c>
      <c r="G27" s="1">
        <f t="shared" ref="G27:I27" si="25">G12/G6*100</f>
        <v>50.353697749196144</v>
      </c>
      <c r="H27" s="1"/>
      <c r="I27" s="1">
        <f t="shared" si="25"/>
        <v>15.174418604651162</v>
      </c>
      <c r="J27" s="1">
        <f t="shared" ref="J27" si="26">J12/J6*100</f>
        <v>45.52325581395349</v>
      </c>
      <c r="L27" s="3">
        <f>L12/L6*100</f>
        <v>8.7378640776699026</v>
      </c>
      <c r="M27" s="1">
        <f t="shared" ref="M27:N27" si="27">M12/M6*100</f>
        <v>15.584415584415584</v>
      </c>
      <c r="N27" s="1">
        <f t="shared" si="27"/>
        <v>46.753246753246749</v>
      </c>
    </row>
    <row r="28" spans="1:14">
      <c r="A28" t="s">
        <v>16</v>
      </c>
      <c r="B28" s="1"/>
      <c r="C28" s="1"/>
      <c r="D28" s="1"/>
      <c r="E28" s="1">
        <f t="shared" ref="E28:F28" si="28">E14/E15 *100</f>
        <v>55.250000000000007</v>
      </c>
      <c r="F28" s="1">
        <f t="shared" si="28"/>
        <v>33.720930232558139</v>
      </c>
      <c r="G28" s="1">
        <f t="shared" ref="G28:I28" si="29">G14/G15 *100</f>
        <v>89.922480620155042</v>
      </c>
      <c r="H28" s="1"/>
      <c r="I28" s="1">
        <f t="shared" si="29"/>
        <v>39.104477611940304</v>
      </c>
      <c r="J28" s="1">
        <f t="shared" ref="J28" si="30">J14/J15 *100</f>
        <v>78.208955223880608</v>
      </c>
      <c r="L28" s="3">
        <f>L14/L15 *100</f>
        <v>88.419412828830744</v>
      </c>
      <c r="M28" s="1">
        <f t="shared" ref="M28:N28" si="31">M14/M15 *100</f>
        <v>21.276595744680851</v>
      </c>
      <c r="N28" s="1">
        <f t="shared" si="31"/>
        <v>42.553191489361701</v>
      </c>
    </row>
    <row r="29" spans="1:14">
      <c r="A29" t="s">
        <v>17</v>
      </c>
      <c r="B29" s="1"/>
      <c r="C29" s="1"/>
      <c r="D29" s="1"/>
      <c r="E29" s="1">
        <f t="shared" ref="E29:F29" si="32">E21/E20*100</f>
        <v>51.724137931034498</v>
      </c>
      <c r="F29" s="1">
        <f t="shared" si="32"/>
        <v>32.608695652173907</v>
      </c>
      <c r="G29" s="1">
        <f t="shared" ref="G29:I29" si="33">G21/G20*100</f>
        <v>86.956521739130437</v>
      </c>
      <c r="H29" s="1"/>
      <c r="I29" s="1">
        <f t="shared" si="33"/>
        <v>43.478260869565219</v>
      </c>
      <c r="J29" s="1">
        <f t="shared" ref="J29" si="34">J21/J20*100</f>
        <v>86.956521739130437</v>
      </c>
      <c r="L29" s="3">
        <f>L21/L20*100</f>
        <v>82.776794659538837</v>
      </c>
      <c r="M29" s="1">
        <f t="shared" ref="M29:N29" si="35">M21/M20*100</f>
        <v>19.762845849802375</v>
      </c>
      <c r="N29" s="1">
        <f t="shared" si="35"/>
        <v>39.525691699604749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cp:lastPrinted>2012-08-15T21:38:46Z</cp:lastPrinted>
  <dcterms:created xsi:type="dcterms:W3CDTF">2012-08-01T22:44:59Z</dcterms:created>
  <dcterms:modified xsi:type="dcterms:W3CDTF">2012-08-22T20:34:56Z</dcterms:modified>
</cp:coreProperties>
</file>