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https://mbari-my.sharepoint.com/personal/dacr_mbari_org/Documents/MARS/"/>
    </mc:Choice>
  </mc:AlternateContent>
  <bookViews>
    <workbookView xWindow="0" yWindow="0" windowWidth="28800" windowHeight="12300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N18" i="1" l="1"/>
  <c r="L18" i="1"/>
  <c r="J18" i="1"/>
  <c r="H18" i="1"/>
  <c r="F18" i="1"/>
  <c r="M15" i="1" l="1"/>
  <c r="K15" i="1"/>
  <c r="I15" i="1"/>
  <c r="G15" i="1"/>
  <c r="E15" i="1"/>
  <c r="Q83" i="1"/>
  <c r="P66" i="1"/>
  <c r="P81" i="1"/>
  <c r="P79" i="1"/>
  <c r="F75" i="1"/>
  <c r="P75" i="1" s="1"/>
  <c r="H57" i="1"/>
  <c r="F62" i="1"/>
  <c r="F61" i="1"/>
  <c r="F60" i="1"/>
  <c r="F59" i="1"/>
  <c r="F58" i="1"/>
  <c r="F57" i="1"/>
  <c r="F56" i="1"/>
  <c r="S63" i="1"/>
  <c r="T63" i="1" s="1"/>
  <c r="U63" i="1" s="1"/>
  <c r="V63" i="1" s="1"/>
  <c r="S62" i="1"/>
  <c r="T62" i="1" s="1"/>
  <c r="U62" i="1" s="1"/>
  <c r="V62" i="1" s="1"/>
  <c r="S61" i="1"/>
  <c r="T61" i="1" s="1"/>
  <c r="U61" i="1" s="1"/>
  <c r="V61" i="1" s="1"/>
  <c r="S60" i="1"/>
  <c r="T60" i="1" s="1"/>
  <c r="U60" i="1" s="1"/>
  <c r="V60" i="1" s="1"/>
  <c r="S59" i="1"/>
  <c r="T59" i="1" s="1"/>
  <c r="U59" i="1" s="1"/>
  <c r="V59" i="1" s="1"/>
  <c r="S58" i="1"/>
  <c r="T58" i="1" s="1"/>
  <c r="U58" i="1" s="1"/>
  <c r="V58" i="1" s="1"/>
  <c r="S57" i="1"/>
  <c r="T57" i="1" s="1"/>
  <c r="U57" i="1" s="1"/>
  <c r="V57" i="1" s="1"/>
  <c r="S56" i="1"/>
  <c r="T56" i="1" s="1"/>
  <c r="U56" i="1" s="1"/>
  <c r="V56" i="1" s="1"/>
  <c r="H13" i="1"/>
  <c r="H11" i="1"/>
  <c r="H7" i="1"/>
  <c r="F13" i="1"/>
  <c r="F12" i="1"/>
  <c r="F11" i="1"/>
  <c r="F10" i="1"/>
  <c r="F9" i="1"/>
  <c r="F8" i="1"/>
  <c r="T12" i="1"/>
  <c r="U12" i="1" s="1"/>
  <c r="V12" i="1" s="1"/>
  <c r="T11" i="1"/>
  <c r="U11" i="1" s="1"/>
  <c r="V11" i="1" s="1"/>
  <c r="S11" i="1"/>
  <c r="S12" i="1"/>
  <c r="H12" i="1" s="1"/>
  <c r="S13" i="1"/>
  <c r="T13" i="1" s="1"/>
  <c r="U13" i="1" s="1"/>
  <c r="V13" i="1" s="1"/>
  <c r="S14" i="1"/>
  <c r="T14" i="1" s="1"/>
  <c r="S10" i="1"/>
  <c r="H10" i="1" s="1"/>
  <c r="S9" i="1"/>
  <c r="H9" i="1" s="1"/>
  <c r="S8" i="1"/>
  <c r="T8" i="1" s="1"/>
  <c r="S7" i="1"/>
  <c r="T7" i="1" s="1"/>
  <c r="F7" i="1"/>
  <c r="J6" i="1"/>
  <c r="F63" i="1"/>
  <c r="N66" i="1"/>
  <c r="L66" i="1"/>
  <c r="J66" i="1"/>
  <c r="M64" i="1"/>
  <c r="K64" i="1"/>
  <c r="I64" i="1"/>
  <c r="G64" i="1"/>
  <c r="E64" i="1"/>
  <c r="F47" i="1"/>
  <c r="Q49" i="1"/>
  <c r="P46" i="1"/>
  <c r="P45" i="1"/>
  <c r="P44" i="1"/>
  <c r="P43" i="1"/>
  <c r="H44" i="1"/>
  <c r="J44" i="1" s="1"/>
  <c r="L44" i="1" s="1"/>
  <c r="N44" i="1" s="1"/>
  <c r="J43" i="1"/>
  <c r="L43" i="1" s="1"/>
  <c r="N43" i="1" s="1"/>
  <c r="H42" i="1"/>
  <c r="Q37" i="1"/>
  <c r="N37" i="1"/>
  <c r="L37" i="1"/>
  <c r="J37" i="1"/>
  <c r="H37" i="1"/>
  <c r="F37" i="1"/>
  <c r="N33" i="1"/>
  <c r="L33" i="1"/>
  <c r="J33" i="1"/>
  <c r="H33" i="1"/>
  <c r="F33" i="1"/>
  <c r="P32" i="1"/>
  <c r="P31" i="1"/>
  <c r="P30" i="1"/>
  <c r="P29" i="1"/>
  <c r="Q33" i="1" s="1"/>
  <c r="Q25" i="1"/>
  <c r="Q22" i="1"/>
  <c r="F16" i="1" l="1"/>
  <c r="U7" i="1"/>
  <c r="J7" i="1"/>
  <c r="U8" i="1"/>
  <c r="J8" i="1"/>
  <c r="J14" i="1"/>
  <c r="U14" i="1"/>
  <c r="H58" i="1"/>
  <c r="T9" i="1"/>
  <c r="J42" i="1"/>
  <c r="H14" i="1"/>
  <c r="H8" i="1"/>
  <c r="H16" i="1" s="1"/>
  <c r="H47" i="1"/>
  <c r="T10" i="1"/>
  <c r="U10" i="1" s="1"/>
  <c r="V10" i="1" s="1"/>
  <c r="H56" i="1"/>
  <c r="H66" i="1"/>
  <c r="F66" i="1"/>
  <c r="L42" i="1" l="1"/>
  <c r="J47" i="1"/>
  <c r="J9" i="1"/>
  <c r="U9" i="1"/>
  <c r="V8" i="1"/>
  <c r="N8" i="1" s="1"/>
  <c r="L8" i="1"/>
  <c r="V14" i="1"/>
  <c r="N14" i="1" s="1"/>
  <c r="L14" i="1"/>
  <c r="V7" i="1"/>
  <c r="N7" i="1" s="1"/>
  <c r="L7" i="1"/>
  <c r="N16" i="1" l="1"/>
  <c r="L47" i="1"/>
  <c r="N42" i="1"/>
  <c r="N47" i="1" s="1"/>
  <c r="P42" i="1"/>
  <c r="Q47" i="1" s="1"/>
  <c r="V9" i="1"/>
  <c r="N9" i="1" s="1"/>
  <c r="L9" i="1"/>
  <c r="Q18" i="1" s="1"/>
  <c r="J16" i="1"/>
  <c r="L16" i="1" l="1"/>
  <c r="Q16" i="1"/>
  <c r="Q50" i="1" s="1"/>
  <c r="Q85" i="1" l="1"/>
</calcChain>
</file>

<file path=xl/comments1.xml><?xml version="1.0" encoding="utf-8"?>
<comments xmlns="http://schemas.openxmlformats.org/spreadsheetml/2006/main">
  <authors>
    <author>Craig Dawe</author>
  </authors>
  <commentList>
    <comment ref="H42" authorId="0" shapeId="0">
      <text>
        <r>
          <rPr>
            <b/>
            <sz val="9"/>
            <color indexed="81"/>
            <rFont val="Tahoma"/>
            <family val="2"/>
          </rPr>
          <t>Craig Dawe:</t>
        </r>
        <r>
          <rPr>
            <sz val="9"/>
            <color indexed="81"/>
            <rFont val="Tahoma"/>
            <family val="2"/>
          </rPr>
          <t xml:space="preserve">
+3% adj/yr</t>
        </r>
      </text>
    </comment>
    <comment ref="H43" authorId="0" shapeId="0">
      <text>
        <r>
          <rPr>
            <b/>
            <sz val="9"/>
            <color indexed="81"/>
            <rFont val="Tahoma"/>
            <family val="2"/>
          </rPr>
          <t>Craig Dawe:</t>
        </r>
        <r>
          <rPr>
            <sz val="9"/>
            <color indexed="81"/>
            <rFont val="Tahoma"/>
            <family val="2"/>
          </rPr>
          <t xml:space="preserve">
+3% adj /yr
</t>
        </r>
      </text>
    </comment>
    <comment ref="H44" authorId="0" shapeId="0">
      <text>
        <r>
          <rPr>
            <b/>
            <sz val="9"/>
            <color indexed="81"/>
            <rFont val="Tahoma"/>
            <family val="2"/>
          </rPr>
          <t>Craig Dawe:</t>
        </r>
        <r>
          <rPr>
            <sz val="9"/>
            <color indexed="81"/>
            <rFont val="Tahoma"/>
            <family val="2"/>
          </rPr>
          <t xml:space="preserve">
+3% adj/yr
</t>
        </r>
      </text>
    </comment>
    <comment ref="L45" authorId="0" shapeId="0">
      <text>
        <r>
          <rPr>
            <b/>
            <sz val="9"/>
            <color indexed="81"/>
            <rFont val="Tahoma"/>
            <family val="2"/>
          </rPr>
          <t>Craig Dawe:</t>
        </r>
        <r>
          <rPr>
            <sz val="9"/>
            <color indexed="81"/>
            <rFont val="Tahoma"/>
            <family val="2"/>
          </rPr>
          <t xml:space="preserve">
+ 3%/yr since last survey
</t>
        </r>
      </text>
    </comment>
    <comment ref="L46" authorId="0" shapeId="0">
      <text>
        <r>
          <rPr>
            <b/>
            <sz val="9"/>
            <color indexed="81"/>
            <rFont val="Tahoma"/>
            <family val="2"/>
          </rPr>
          <t>Craig Dawe:</t>
        </r>
        <r>
          <rPr>
            <sz val="9"/>
            <color indexed="81"/>
            <rFont val="Tahoma"/>
            <family val="2"/>
          </rPr>
          <t xml:space="preserve">
+3% per year since last survey
</t>
        </r>
      </text>
    </comment>
  </commentList>
</comments>
</file>

<file path=xl/sharedStrings.xml><?xml version="1.0" encoding="utf-8"?>
<sst xmlns="http://schemas.openxmlformats.org/spreadsheetml/2006/main" count="140" uniqueCount="57">
  <si>
    <t>MARS O&amp;M Operational Costs Mar 1 2021 - February 28 2026</t>
  </si>
  <si>
    <t>Item</t>
  </si>
  <si>
    <t>Yr 1</t>
  </si>
  <si>
    <t>Yr 3</t>
  </si>
  <si>
    <t>Yr 5</t>
  </si>
  <si>
    <t>Yr 4</t>
  </si>
  <si>
    <t>Yr 2</t>
  </si>
  <si>
    <t>Personnel</t>
  </si>
  <si>
    <t>Kelly</t>
  </si>
  <si>
    <t>Dawe</t>
  </si>
  <si>
    <t>Thompson</t>
  </si>
  <si>
    <t>French</t>
  </si>
  <si>
    <t>Schram/Risi</t>
  </si>
  <si>
    <t>McGill/Mellinger</t>
  </si>
  <si>
    <t>Erikson</t>
  </si>
  <si>
    <t>R Thompson</t>
  </si>
  <si>
    <t>total man months</t>
  </si>
  <si>
    <t>Enginering support</t>
  </si>
  <si>
    <t>Equipment</t>
  </si>
  <si>
    <t>months</t>
  </si>
  <si>
    <t>cost</t>
  </si>
  <si>
    <t>Fringe Benefits</t>
  </si>
  <si>
    <t>total</t>
  </si>
  <si>
    <t>Computer hardware</t>
  </si>
  <si>
    <t>Computer software</t>
  </si>
  <si>
    <t>annual total</t>
  </si>
  <si>
    <t>Travel</t>
  </si>
  <si>
    <t>Domestic</t>
  </si>
  <si>
    <t>Foreign none</t>
  </si>
  <si>
    <t>Other direct costs</t>
  </si>
  <si>
    <t>Supplies computer hardware</t>
  </si>
  <si>
    <t>Non-Cap Equipment</t>
  </si>
  <si>
    <t>Supplies General</t>
  </si>
  <si>
    <t>Other</t>
  </si>
  <si>
    <t>Internal Ship time</t>
  </si>
  <si>
    <t>days</t>
  </si>
  <si>
    <t>Ship cost/Day based on 3% annual increase</t>
  </si>
  <si>
    <t>Outside Services</t>
  </si>
  <si>
    <t>Router/Switch maintenance</t>
  </si>
  <si>
    <t>Software/Hardware maintenance UW</t>
  </si>
  <si>
    <t>Right of way MLHD</t>
  </si>
  <si>
    <t>ABA Consultants Sample processing for AIA</t>
  </si>
  <si>
    <t>Linda Kuhnz Actual Impacts Assesment (AIA)</t>
  </si>
  <si>
    <t>Shipping</t>
  </si>
  <si>
    <t>Node Upgrade Capital Project 2021</t>
  </si>
  <si>
    <t>ODI Hybrid Test lead</t>
  </si>
  <si>
    <t>Titanium Billet and end plates (new MVC housing)</t>
  </si>
  <si>
    <t>ODI Wet Mate Panel Connectors Refurbish x5</t>
  </si>
  <si>
    <t>Data transport, data conv, timing</t>
  </si>
  <si>
    <t>connectors, supplies</t>
  </si>
  <si>
    <t>total equipment</t>
  </si>
  <si>
    <t>University of Washington APL build &amp; install</t>
  </si>
  <si>
    <t>of new low voltage electronics and control software</t>
  </si>
  <si>
    <t>Node Refurbishment Capital</t>
  </si>
  <si>
    <t>Project Total</t>
  </si>
  <si>
    <t>indirect costs</t>
  </si>
  <si>
    <t>total Labor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</si>
</sst>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6" formatCode="&quot;$&quot;#,##0_);[Red]\(&quot;$&quot;#,##0\)"/>
    <numFmt numFmtId="168" formatCode="&quot;$&quot;#,##0.00"/>
  </numFmts>
  <fonts count="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2"/>
      <color theme="1"/>
      <name val="Arial"/>
      <family val="2"/>
    </font>
    <font>
      <sz val="9"/>
      <color indexed="81"/>
      <name val="Tahoma"/>
      <family val="2"/>
    </font>
    <font>
      <b/>
      <sz val="9"/>
      <color indexed="81"/>
      <name val="Tahoma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9">
    <xf numFmtId="0" fontId="0" fillId="0" borderId="0" xfId="0"/>
    <xf numFmtId="6" fontId="0" fillId="0" borderId="0" xfId="0" applyNumberFormat="1"/>
    <xf numFmtId="2" fontId="0" fillId="0" borderId="0" xfId="0" applyNumberFormat="1"/>
    <xf numFmtId="168" fontId="0" fillId="0" borderId="0" xfId="0" applyNumberFormat="1"/>
    <xf numFmtId="0" fontId="0" fillId="0" borderId="0" xfId="0" applyFont="1" applyAlignment="1">
      <alignment vertical="center"/>
    </xf>
    <xf numFmtId="168" fontId="1" fillId="0" borderId="0" xfId="0" applyNumberFormat="1" applyFont="1"/>
    <xf numFmtId="0" fontId="2" fillId="0" borderId="0" xfId="0" applyFont="1" applyAlignment="1">
      <alignment horizontal="left" vertical="center" indent="10"/>
    </xf>
    <xf numFmtId="0" fontId="2" fillId="0" borderId="0" xfId="0" applyFont="1" applyAlignment="1">
      <alignment horizontal="left" vertical="center" indent="15"/>
    </xf>
    <xf numFmtId="0" fontId="0" fillId="0" borderId="0" xfId="0" applyProtection="1">
      <protection hidden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V91"/>
  <sheetViews>
    <sheetView tabSelected="1" zoomScaleNormal="100" workbookViewId="0">
      <selection activeCell="L12" sqref="L12"/>
    </sheetView>
  </sheetViews>
  <sheetFormatPr defaultRowHeight="15" x14ac:dyDescent="0.25"/>
  <cols>
    <col min="4" max="4" width="11.42578125" customWidth="1"/>
    <col min="5" max="5" width="18.140625" style="2" customWidth="1"/>
    <col min="6" max="6" width="20.28515625" style="3" customWidth="1"/>
    <col min="8" max="8" width="11.140625" style="3" bestFit="1" customWidth="1"/>
    <col min="10" max="10" width="14.140625" style="3" customWidth="1"/>
    <col min="12" max="12" width="14.28515625" style="3" customWidth="1"/>
    <col min="14" max="14" width="11.140625" style="3" bestFit="1" customWidth="1"/>
    <col min="16" max="16" width="12.28515625" customWidth="1"/>
    <col min="17" max="17" width="16.7109375" customWidth="1"/>
    <col min="21" max="21" width="10.140625" bestFit="1" customWidth="1"/>
  </cols>
  <sheetData>
    <row r="1" spans="1:22" x14ac:dyDescent="0.25">
      <c r="F1" s="5" t="s">
        <v>0</v>
      </c>
    </row>
    <row r="3" spans="1:22" x14ac:dyDescent="0.25">
      <c r="A3" t="s">
        <v>1</v>
      </c>
      <c r="E3" s="2" t="s">
        <v>2</v>
      </c>
      <c r="G3" t="s">
        <v>6</v>
      </c>
      <c r="I3" t="s">
        <v>3</v>
      </c>
      <c r="K3" t="s">
        <v>5</v>
      </c>
      <c r="M3" t="s">
        <v>4</v>
      </c>
      <c r="O3" t="s">
        <v>1</v>
      </c>
    </row>
    <row r="4" spans="1:22" x14ac:dyDescent="0.25">
      <c r="E4" s="2" t="s">
        <v>19</v>
      </c>
      <c r="F4" s="3" t="s">
        <v>20</v>
      </c>
      <c r="G4" t="s">
        <v>19</v>
      </c>
      <c r="H4" s="3" t="s">
        <v>20</v>
      </c>
      <c r="I4" t="s">
        <v>19</v>
      </c>
      <c r="J4" s="3" t="s">
        <v>20</v>
      </c>
      <c r="K4" t="s">
        <v>19</v>
      </c>
      <c r="L4" s="3" t="s">
        <v>20</v>
      </c>
      <c r="M4" t="s">
        <v>19</v>
      </c>
      <c r="N4" s="3" t="s">
        <v>20</v>
      </c>
    </row>
    <row r="5" spans="1:22" x14ac:dyDescent="0.25">
      <c r="A5" t="s">
        <v>7</v>
      </c>
      <c r="O5" t="s">
        <v>7</v>
      </c>
    </row>
    <row r="6" spans="1:22" x14ac:dyDescent="0.25">
      <c r="B6" t="s">
        <v>8</v>
      </c>
      <c r="E6" s="2">
        <v>2</v>
      </c>
      <c r="F6" s="3">
        <v>0</v>
      </c>
      <c r="G6">
        <v>2</v>
      </c>
      <c r="H6" s="3">
        <v>0</v>
      </c>
      <c r="I6">
        <v>2</v>
      </c>
      <c r="J6" s="3">
        <f>I6*4.5*80*R6</f>
        <v>0</v>
      </c>
      <c r="K6">
        <v>2</v>
      </c>
      <c r="L6" s="3">
        <v>0</v>
      </c>
      <c r="M6">
        <v>2</v>
      </c>
      <c r="N6" s="3">
        <v>0</v>
      </c>
    </row>
    <row r="7" spans="1:22" x14ac:dyDescent="0.25">
      <c r="B7" t="s">
        <v>9</v>
      </c>
      <c r="E7" s="2">
        <v>5</v>
      </c>
      <c r="F7" s="3">
        <f>E7*4.5*40*R7</f>
        <v>80136</v>
      </c>
      <c r="G7">
        <v>4</v>
      </c>
      <c r="H7" s="3">
        <f>G7*4.5*40*S7</f>
        <v>66032.063999999998</v>
      </c>
      <c r="I7">
        <v>4</v>
      </c>
      <c r="J7" s="3">
        <f>I7*4.5*40*T7</f>
        <v>68013.02592</v>
      </c>
      <c r="K7">
        <v>4</v>
      </c>
      <c r="L7" s="3">
        <f>K7*4.5*40*U7</f>
        <v>70053.416697599998</v>
      </c>
      <c r="M7">
        <v>4</v>
      </c>
      <c r="N7" s="3">
        <f>M7*4.5*40*V7</f>
        <v>72155.019198527996</v>
      </c>
      <c r="P7" t="s">
        <v>9</v>
      </c>
      <c r="R7">
        <v>89.04</v>
      </c>
      <c r="S7">
        <f>R7+R7*0.03</f>
        <v>91.711200000000005</v>
      </c>
      <c r="T7">
        <f>S7+S7*0.03</f>
        <v>94.462536</v>
      </c>
      <c r="U7">
        <f>T7+T7*0.03</f>
        <v>97.296412079999996</v>
      </c>
      <c r="V7">
        <f>U7+U7*0.03</f>
        <v>100.2153044424</v>
      </c>
    </row>
    <row r="8" spans="1:22" x14ac:dyDescent="0.25">
      <c r="B8" t="s">
        <v>10</v>
      </c>
      <c r="E8" s="2">
        <v>2.33</v>
      </c>
      <c r="F8" s="3">
        <f>E8*4.5*40*R8</f>
        <v>27596.519999999997</v>
      </c>
      <c r="G8">
        <v>3</v>
      </c>
      <c r="H8" s="3">
        <f>G8*4.5*40*S8</f>
        <v>36597.96</v>
      </c>
      <c r="I8">
        <v>4</v>
      </c>
      <c r="J8" s="3">
        <f>I8*4.5*40*T8</f>
        <v>50261.198400000001</v>
      </c>
      <c r="K8">
        <v>4</v>
      </c>
      <c r="L8" s="3">
        <f>K8*4.5*40*U8</f>
        <v>51769.034351999995</v>
      </c>
      <c r="M8">
        <v>4</v>
      </c>
      <c r="N8" s="3">
        <f>M8*4.5*40*V8</f>
        <v>53322.105382560003</v>
      </c>
      <c r="P8" t="s">
        <v>10</v>
      </c>
      <c r="R8">
        <v>65.8</v>
      </c>
      <c r="S8">
        <f>R8+R8*0.03</f>
        <v>67.774000000000001</v>
      </c>
      <c r="T8">
        <f>S8+S8*0.03</f>
        <v>69.807220000000001</v>
      </c>
      <c r="U8">
        <f>T8+T8*0.03</f>
        <v>71.901436599999997</v>
      </c>
      <c r="V8">
        <f>U8+U8*0.03</f>
        <v>74.058479697999999</v>
      </c>
    </row>
    <row r="9" spans="1:22" x14ac:dyDescent="0.25">
      <c r="B9" t="s">
        <v>11</v>
      </c>
      <c r="E9" s="2">
        <v>1</v>
      </c>
      <c r="F9" s="3">
        <f>E9*4.5*40*R9</f>
        <v>12600</v>
      </c>
      <c r="G9">
        <v>0.66700000000000004</v>
      </c>
      <c r="H9" s="3">
        <f>G9*4.5*40*S9</f>
        <v>8656.3259999999991</v>
      </c>
      <c r="I9">
        <v>2</v>
      </c>
      <c r="J9" s="3">
        <f>I9*4.5*40*T9</f>
        <v>26734.679999999997</v>
      </c>
      <c r="K9">
        <v>2</v>
      </c>
      <c r="L9" s="3">
        <f>K9*4.5*40*U9</f>
        <v>27536.720399999998</v>
      </c>
      <c r="M9">
        <v>2</v>
      </c>
      <c r="N9" s="3">
        <f>M9*4.5*40*V9</f>
        <v>28362.822011999997</v>
      </c>
      <c r="P9" t="s">
        <v>11</v>
      </c>
      <c r="R9">
        <v>70</v>
      </c>
      <c r="S9">
        <f>R9+R9*0.03</f>
        <v>72.099999999999994</v>
      </c>
      <c r="T9">
        <f>S9+S9*0.03</f>
        <v>74.262999999999991</v>
      </c>
      <c r="U9">
        <f>T9+T9*0.03</f>
        <v>76.490889999999993</v>
      </c>
      <c r="V9">
        <f>U9+U9*0.03</f>
        <v>78.785616699999991</v>
      </c>
    </row>
    <row r="10" spans="1:22" x14ac:dyDescent="0.25">
      <c r="B10" t="s">
        <v>13</v>
      </c>
      <c r="E10" s="2">
        <v>0.5</v>
      </c>
      <c r="F10" s="3">
        <f>E10*4.5*40*R10</f>
        <v>8377.2000000000007</v>
      </c>
      <c r="H10" s="3">
        <f>G10*4.5*40*S10</f>
        <v>0</v>
      </c>
      <c r="P10" t="s">
        <v>13</v>
      </c>
      <c r="R10">
        <v>93.08</v>
      </c>
      <c r="S10">
        <f>R10+R10*0.03</f>
        <v>95.872399999999999</v>
      </c>
      <c r="T10">
        <f>S10+S10*0.03</f>
        <v>98.748571999999996</v>
      </c>
      <c r="U10">
        <f>T10+T10*0.03</f>
        <v>101.71102916</v>
      </c>
      <c r="V10">
        <f>U10+U10*0.03</f>
        <v>104.7623600348</v>
      </c>
    </row>
    <row r="11" spans="1:22" x14ac:dyDescent="0.25">
      <c r="B11" t="s">
        <v>12</v>
      </c>
      <c r="E11" s="2">
        <v>0.5</v>
      </c>
      <c r="F11" s="3">
        <f>E11*4.5*40*R11</f>
        <v>8377.2000000000007</v>
      </c>
      <c r="H11" s="3">
        <f>G11*4.5*40*S11</f>
        <v>0</v>
      </c>
      <c r="P11" t="s">
        <v>12</v>
      </c>
      <c r="R11">
        <v>93.08</v>
      </c>
      <c r="S11">
        <f>R11+R11*0.03</f>
        <v>95.872399999999999</v>
      </c>
      <c r="T11">
        <f>S11+S11*0.03</f>
        <v>98.748571999999996</v>
      </c>
      <c r="U11">
        <f>T11+T11*0.03</f>
        <v>101.71102916</v>
      </c>
      <c r="V11">
        <f>U11+U11*0.03</f>
        <v>104.7623600348</v>
      </c>
    </row>
    <row r="12" spans="1:22" x14ac:dyDescent="0.25">
      <c r="B12" t="s">
        <v>14</v>
      </c>
      <c r="E12" s="2">
        <v>0.25</v>
      </c>
      <c r="F12" s="3">
        <f>E12*4.5*40*R12</f>
        <v>3722.8500000000004</v>
      </c>
      <c r="H12" s="3">
        <f>G12*4.5*40*S12</f>
        <v>0</v>
      </c>
      <c r="P12" t="s">
        <v>14</v>
      </c>
      <c r="R12">
        <v>82.73</v>
      </c>
      <c r="S12">
        <f>R12+R12*0.03</f>
        <v>85.2119</v>
      </c>
      <c r="T12">
        <f>S12+S12*0.03</f>
        <v>87.768257000000006</v>
      </c>
      <c r="U12">
        <f>T12+T12*0.03</f>
        <v>90.401304710000005</v>
      </c>
      <c r="V12">
        <f>U12+U12*0.03</f>
        <v>93.113343851300002</v>
      </c>
    </row>
    <row r="13" spans="1:22" x14ac:dyDescent="0.25">
      <c r="B13" t="s">
        <v>15</v>
      </c>
      <c r="E13" s="2">
        <v>0.25</v>
      </c>
      <c r="F13" s="3">
        <f>E13*4.5*40*R13</f>
        <v>2596.9499999999998</v>
      </c>
      <c r="H13" s="3">
        <f>G13*4.5*40*S13</f>
        <v>0</v>
      </c>
      <c r="P13" t="s">
        <v>15</v>
      </c>
      <c r="R13">
        <v>57.71</v>
      </c>
      <c r="S13">
        <f>R13+R13*0.03</f>
        <v>59.441299999999998</v>
      </c>
      <c r="T13">
        <f>S13+S13*0.03</f>
        <v>61.224539</v>
      </c>
      <c r="U13">
        <f>T13+T13*0.03</f>
        <v>63.061275170000002</v>
      </c>
      <c r="V13">
        <f>U13+U13*0.03</f>
        <v>64.9531134251</v>
      </c>
    </row>
    <row r="14" spans="1:22" x14ac:dyDescent="0.25">
      <c r="B14" t="s">
        <v>17</v>
      </c>
      <c r="G14">
        <v>1</v>
      </c>
      <c r="H14" s="3">
        <f>G14*4.5*40*S14</f>
        <v>15017.400000000001</v>
      </c>
      <c r="I14">
        <v>1</v>
      </c>
      <c r="J14" s="3">
        <f>I14*4.5*40*T14</f>
        <v>15467.922</v>
      </c>
      <c r="K14">
        <v>1</v>
      </c>
      <c r="L14" s="3">
        <f>K14*4.5*40*U14</f>
        <v>15931.959659999999</v>
      </c>
      <c r="M14">
        <v>1</v>
      </c>
      <c r="N14" s="3">
        <f>M14*4.5*40*V14</f>
        <v>16409.9184498</v>
      </c>
      <c r="P14" t="s">
        <v>17</v>
      </c>
      <c r="R14">
        <v>81</v>
      </c>
      <c r="S14">
        <f>R14+R14*0.03</f>
        <v>83.43</v>
      </c>
      <c r="T14">
        <f>S14+S14*0.03</f>
        <v>85.932900000000004</v>
      </c>
      <c r="U14">
        <f>T14+T14*0.03</f>
        <v>88.510886999999997</v>
      </c>
      <c r="V14">
        <f>U14+U14*0.03</f>
        <v>91.16621361</v>
      </c>
    </row>
    <row r="15" spans="1:22" x14ac:dyDescent="0.25">
      <c r="B15" t="s">
        <v>16</v>
      </c>
      <c r="E15" s="2">
        <f>SUM(E7:E14)</f>
        <v>9.83</v>
      </c>
      <c r="G15" s="2">
        <f>SUM(G7:G14)</f>
        <v>8.6669999999999998</v>
      </c>
      <c r="I15" s="2">
        <f>SUM(I7:I14)</f>
        <v>11</v>
      </c>
      <c r="K15" s="2">
        <f>SUM(K7:K14)</f>
        <v>11</v>
      </c>
      <c r="M15" s="2">
        <f>SUM(M7:M14)</f>
        <v>11</v>
      </c>
      <c r="P15" t="s">
        <v>16</v>
      </c>
    </row>
    <row r="16" spans="1:22" x14ac:dyDescent="0.25">
      <c r="A16" t="s">
        <v>56</v>
      </c>
      <c r="F16" s="3">
        <f>SUM(F7:F14)</f>
        <v>143406.72</v>
      </c>
      <c r="G16" s="2"/>
      <c r="H16" s="3">
        <f>SUM(H7:H14)</f>
        <v>126303.75</v>
      </c>
      <c r="I16" s="2"/>
      <c r="J16" s="3">
        <f>SUM(J7:J14)</f>
        <v>160476.82631999999</v>
      </c>
      <c r="K16" s="2"/>
      <c r="L16" s="3">
        <f>SUM(L7:L14)</f>
        <v>165291.13110959998</v>
      </c>
      <c r="M16" s="2"/>
      <c r="N16" s="3">
        <f>SUM(N7:N14)</f>
        <v>170249.86504288798</v>
      </c>
      <c r="Q16" s="3">
        <f>SUM(F16:O16)</f>
        <v>765728.2924724879</v>
      </c>
    </row>
    <row r="17" spans="1:17" x14ac:dyDescent="0.25">
      <c r="A17" t="s">
        <v>21</v>
      </c>
      <c r="G17" s="2"/>
      <c r="I17" s="2"/>
      <c r="K17" s="2"/>
      <c r="M17" s="2"/>
    </row>
    <row r="18" spans="1:17" x14ac:dyDescent="0.25">
      <c r="F18" s="3">
        <f>SUM(F6:F14)*0.5715</f>
        <v>81956.940480000005</v>
      </c>
      <c r="G18" s="2"/>
      <c r="H18" s="3">
        <f>SUM(H6:H14)*0.5715</f>
        <v>72182.593124999999</v>
      </c>
      <c r="I18" s="2"/>
      <c r="J18" s="3">
        <f>SUM(J6:J14)*0.5715</f>
        <v>91712.506241879993</v>
      </c>
      <c r="K18" s="2"/>
      <c r="L18" s="3">
        <f>SUM(L6:L14)*0.5715</f>
        <v>94463.881429136396</v>
      </c>
      <c r="M18" s="2"/>
      <c r="N18" s="3">
        <f>SUM(N6:N14)*0.5715</f>
        <v>97297.797872010487</v>
      </c>
      <c r="O18" t="s">
        <v>22</v>
      </c>
      <c r="Q18">
        <f>SUM(F18:N18)</f>
        <v>437613.7191480269</v>
      </c>
    </row>
    <row r="20" spans="1:17" x14ac:dyDescent="0.25">
      <c r="A20" t="s">
        <v>18</v>
      </c>
    </row>
    <row r="21" spans="1:17" x14ac:dyDescent="0.25">
      <c r="B21" t="s">
        <v>23</v>
      </c>
      <c r="F21" s="3">
        <v>7500</v>
      </c>
      <c r="H21" s="3">
        <v>7500</v>
      </c>
    </row>
    <row r="22" spans="1:17" x14ac:dyDescent="0.25">
      <c r="E22" s="2" t="s">
        <v>25</v>
      </c>
      <c r="F22" s="3">
        <v>10500</v>
      </c>
      <c r="O22" t="s">
        <v>22</v>
      </c>
      <c r="Q22" s="1">
        <f>SUM(F21:N21)</f>
        <v>15000</v>
      </c>
    </row>
    <row r="24" spans="1:17" x14ac:dyDescent="0.25">
      <c r="A24" t="s">
        <v>26</v>
      </c>
    </row>
    <row r="25" spans="1:17" x14ac:dyDescent="0.25">
      <c r="B25" t="s">
        <v>27</v>
      </c>
      <c r="F25" s="3">
        <v>1000</v>
      </c>
      <c r="H25" s="3">
        <v>1000</v>
      </c>
      <c r="J25" s="3">
        <v>1000</v>
      </c>
      <c r="L25" s="3">
        <v>1000</v>
      </c>
      <c r="N25" s="3">
        <v>1000</v>
      </c>
      <c r="O25" t="s">
        <v>22</v>
      </c>
      <c r="Q25" s="1">
        <f>SUM(F25:N25)</f>
        <v>5000</v>
      </c>
    </row>
    <row r="26" spans="1:17" x14ac:dyDescent="0.25">
      <c r="B26" t="s">
        <v>28</v>
      </c>
    </row>
    <row r="27" spans="1:17" x14ac:dyDescent="0.25">
      <c r="E27" s="2" t="s">
        <v>2</v>
      </c>
      <c r="G27" t="s">
        <v>6</v>
      </c>
      <c r="I27" t="s">
        <v>3</v>
      </c>
      <c r="K27" t="s">
        <v>5</v>
      </c>
      <c r="M27" t="s">
        <v>4</v>
      </c>
    </row>
    <row r="28" spans="1:17" x14ac:dyDescent="0.25">
      <c r="A28" t="s">
        <v>29</v>
      </c>
    </row>
    <row r="29" spans="1:17" x14ac:dyDescent="0.25">
      <c r="B29" s="4" t="s">
        <v>30</v>
      </c>
      <c r="F29" s="3">
        <v>750</v>
      </c>
      <c r="H29" s="3">
        <v>750</v>
      </c>
      <c r="J29" s="3">
        <v>750</v>
      </c>
      <c r="L29" s="3">
        <v>750</v>
      </c>
      <c r="N29" s="3">
        <v>750</v>
      </c>
      <c r="P29" s="1">
        <f>SUM(F29:N29)</f>
        <v>3750</v>
      </c>
    </row>
    <row r="30" spans="1:17" x14ac:dyDescent="0.25">
      <c r="B30" s="4" t="s">
        <v>24</v>
      </c>
      <c r="F30" s="3">
        <v>200</v>
      </c>
      <c r="H30" s="3">
        <v>200</v>
      </c>
      <c r="J30" s="3">
        <v>200</v>
      </c>
      <c r="L30" s="3">
        <v>200</v>
      </c>
      <c r="N30" s="3">
        <v>200</v>
      </c>
      <c r="P30" s="1">
        <f>SUM(F30:N30)</f>
        <v>1000</v>
      </c>
    </row>
    <row r="31" spans="1:17" x14ac:dyDescent="0.25">
      <c r="B31" s="4" t="s">
        <v>31</v>
      </c>
      <c r="F31" s="3">
        <v>4500</v>
      </c>
      <c r="H31" s="3">
        <v>4500</v>
      </c>
      <c r="J31" s="3">
        <v>4500</v>
      </c>
      <c r="L31" s="3">
        <v>4500</v>
      </c>
      <c r="N31" s="3">
        <v>4500</v>
      </c>
      <c r="P31" s="1">
        <f>SUM(F31:N31)</f>
        <v>22500</v>
      </c>
    </row>
    <row r="32" spans="1:17" x14ac:dyDescent="0.25">
      <c r="B32" s="4" t="s">
        <v>32</v>
      </c>
      <c r="F32" s="3">
        <v>2000</v>
      </c>
      <c r="H32" s="3">
        <v>2000</v>
      </c>
      <c r="J32" s="3">
        <v>2000</v>
      </c>
      <c r="L32" s="3">
        <v>2000</v>
      </c>
      <c r="N32" s="3">
        <v>2000</v>
      </c>
      <c r="P32" s="1">
        <f>SUM(F32:N32)</f>
        <v>10000</v>
      </c>
    </row>
    <row r="33" spans="1:21" x14ac:dyDescent="0.25">
      <c r="D33" s="2" t="s">
        <v>25</v>
      </c>
      <c r="F33" s="3">
        <f>SUM(F29:F32)</f>
        <v>7450</v>
      </c>
      <c r="H33" s="3">
        <f>SUM(H29:H32)</f>
        <v>7450</v>
      </c>
      <c r="J33" s="3">
        <f>SUM(J29:J32)</f>
        <v>7450</v>
      </c>
      <c r="L33" s="3">
        <f>SUM(L29:L32)</f>
        <v>7450</v>
      </c>
      <c r="N33" s="3">
        <f>SUM(N29:N32)</f>
        <v>7450</v>
      </c>
      <c r="O33" t="s">
        <v>22</v>
      </c>
      <c r="Q33" s="1">
        <f>SUM(P29:P32)</f>
        <v>37250</v>
      </c>
    </row>
    <row r="35" spans="1:21" x14ac:dyDescent="0.25">
      <c r="A35" t="s">
        <v>33</v>
      </c>
    </row>
    <row r="36" spans="1:21" x14ac:dyDescent="0.25">
      <c r="B36" t="s">
        <v>34</v>
      </c>
      <c r="E36" s="2" t="s">
        <v>35</v>
      </c>
      <c r="F36" s="3" t="s">
        <v>20</v>
      </c>
      <c r="G36" s="2" t="s">
        <v>35</v>
      </c>
      <c r="H36" s="3" t="s">
        <v>20</v>
      </c>
      <c r="I36" s="2" t="s">
        <v>35</v>
      </c>
      <c r="J36" s="3" t="s">
        <v>20</v>
      </c>
      <c r="K36" s="2" t="s">
        <v>35</v>
      </c>
      <c r="L36" s="3" t="s">
        <v>20</v>
      </c>
      <c r="M36" s="2" t="s">
        <v>35</v>
      </c>
      <c r="N36" s="3" t="s">
        <v>20</v>
      </c>
      <c r="T36" t="s">
        <v>36</v>
      </c>
    </row>
    <row r="37" spans="1:21" x14ac:dyDescent="0.25">
      <c r="D37" t="s">
        <v>25</v>
      </c>
      <c r="E37" s="2">
        <v>6</v>
      </c>
      <c r="F37" s="3">
        <f>E37*U37</f>
        <v>129600</v>
      </c>
      <c r="G37">
        <v>2</v>
      </c>
      <c r="H37" s="3">
        <f>G37*U38</f>
        <v>44500</v>
      </c>
      <c r="I37">
        <v>2</v>
      </c>
      <c r="J37" s="3">
        <f>I37*U39</f>
        <v>45800</v>
      </c>
      <c r="K37">
        <v>10</v>
      </c>
      <c r="L37" s="3">
        <f>K37*U40</f>
        <v>236000</v>
      </c>
      <c r="M37">
        <v>8</v>
      </c>
      <c r="N37" s="3">
        <f>M37*U41</f>
        <v>194400</v>
      </c>
      <c r="O37" t="s">
        <v>22</v>
      </c>
      <c r="Q37" s="3">
        <f>F37+H37+J37+L37+N37</f>
        <v>650300</v>
      </c>
      <c r="T37">
        <v>2021</v>
      </c>
      <c r="U37" s="3">
        <v>21600</v>
      </c>
    </row>
    <row r="38" spans="1:21" x14ac:dyDescent="0.25">
      <c r="T38">
        <v>2022</v>
      </c>
      <c r="U38" s="3">
        <v>22250</v>
      </c>
    </row>
    <row r="39" spans="1:21" x14ac:dyDescent="0.25">
      <c r="T39">
        <v>2023</v>
      </c>
      <c r="U39" s="3">
        <v>22900</v>
      </c>
    </row>
    <row r="40" spans="1:21" x14ac:dyDescent="0.25">
      <c r="T40">
        <v>2024</v>
      </c>
      <c r="U40" s="3">
        <v>23600</v>
      </c>
    </row>
    <row r="41" spans="1:21" x14ac:dyDescent="0.25">
      <c r="A41" t="s">
        <v>37</v>
      </c>
      <c r="T41">
        <v>2025</v>
      </c>
      <c r="U41" s="3">
        <v>24300</v>
      </c>
    </row>
    <row r="42" spans="1:21" x14ac:dyDescent="0.25">
      <c r="B42" t="s">
        <v>38</v>
      </c>
      <c r="F42" s="3">
        <v>1800</v>
      </c>
      <c r="H42" s="3">
        <f>F42*0.03 +F42</f>
        <v>1854</v>
      </c>
      <c r="J42" s="3">
        <f>H42*0.03 +H42</f>
        <v>1909.62</v>
      </c>
      <c r="L42" s="3">
        <f>J42*0.03 +J42</f>
        <v>1966.9086</v>
      </c>
      <c r="N42" s="3">
        <f>L42*0.03 +L42</f>
        <v>2025.9158580000001</v>
      </c>
      <c r="P42" s="1">
        <f>F42+H42+J42+L42+N42</f>
        <v>9556.4444579999999</v>
      </c>
    </row>
    <row r="43" spans="1:21" x14ac:dyDescent="0.25">
      <c r="B43" t="s">
        <v>39</v>
      </c>
      <c r="H43" s="3">
        <v>43000</v>
      </c>
      <c r="J43" s="3">
        <f>H43*0.03 +H43</f>
        <v>44290</v>
      </c>
      <c r="L43" s="3">
        <f>J43*0.03 +J43</f>
        <v>45618.7</v>
      </c>
      <c r="N43" s="3">
        <f>L43*0.03 +L43</f>
        <v>46987.260999999999</v>
      </c>
      <c r="P43" s="1">
        <f>F43+H43+J43+L43+N43</f>
        <v>179895.96100000001</v>
      </c>
    </row>
    <row r="44" spans="1:21" x14ac:dyDescent="0.25">
      <c r="B44" t="s">
        <v>40</v>
      </c>
      <c r="F44" s="3">
        <v>1460</v>
      </c>
      <c r="H44" s="3">
        <f>F44*0.03 +F44</f>
        <v>1503.8</v>
      </c>
      <c r="J44" s="3">
        <f>H44*0.03 +H44</f>
        <v>1548.914</v>
      </c>
      <c r="L44" s="3">
        <f>J44*0.03 +J44</f>
        <v>1595.3814199999999</v>
      </c>
      <c r="N44" s="3">
        <f>L44*0.03 +L44</f>
        <v>1643.2428625999999</v>
      </c>
      <c r="P44" s="1">
        <f>F44+H44+J44+L44+N44</f>
        <v>7751.3382825999997</v>
      </c>
    </row>
    <row r="45" spans="1:21" x14ac:dyDescent="0.25">
      <c r="B45" t="s">
        <v>42</v>
      </c>
      <c r="L45" s="3">
        <v>31150</v>
      </c>
      <c r="P45" s="1">
        <f>F45+H45+J45+L45+N45</f>
        <v>31150</v>
      </c>
    </row>
    <row r="46" spans="1:21" x14ac:dyDescent="0.25">
      <c r="B46" t="s">
        <v>41</v>
      </c>
      <c r="L46" s="3">
        <v>24600</v>
      </c>
      <c r="P46" s="1">
        <f>F46+H46+J46+L46+N46</f>
        <v>24600</v>
      </c>
    </row>
    <row r="47" spans="1:21" x14ac:dyDescent="0.25">
      <c r="F47" s="3">
        <f>SUM(F42:F46)</f>
        <v>3260</v>
      </c>
      <c r="H47" s="3">
        <f>SUM(H42:H46)</f>
        <v>46357.8</v>
      </c>
      <c r="J47" s="3">
        <f>SUM(J42:J46)</f>
        <v>47748.534</v>
      </c>
      <c r="L47" s="3">
        <f>SUM(L42:L46)</f>
        <v>104930.99002</v>
      </c>
      <c r="N47" s="3">
        <f>SUM(N42:N46)</f>
        <v>50656.419720599995</v>
      </c>
      <c r="O47" t="s">
        <v>22</v>
      </c>
      <c r="Q47" s="1">
        <f>P42+P43+P44+P45+P46</f>
        <v>252953.74374060001</v>
      </c>
    </row>
    <row r="49" spans="1:22" x14ac:dyDescent="0.25">
      <c r="A49" t="s">
        <v>43</v>
      </c>
      <c r="F49" s="3">
        <v>1000</v>
      </c>
      <c r="G49" s="3"/>
      <c r="H49" s="3">
        <v>1000</v>
      </c>
      <c r="I49" s="3"/>
      <c r="J49" s="3">
        <v>1000</v>
      </c>
      <c r="K49" s="3"/>
      <c r="L49" s="3">
        <v>1000</v>
      </c>
      <c r="M49" s="3"/>
      <c r="N49" s="3">
        <v>1000</v>
      </c>
      <c r="O49" s="3"/>
      <c r="P49" s="3"/>
      <c r="Q49" s="3">
        <f>F49+H49+J49+L49+N49</f>
        <v>5000</v>
      </c>
    </row>
    <row r="50" spans="1:22" x14ac:dyDescent="0.25">
      <c r="A50" t="s">
        <v>55</v>
      </c>
      <c r="Q50" s="3">
        <f>SUM(Q49+Q33+Q25+Q22+Q18+Q16)*0.53</f>
        <v>670763.76615887287</v>
      </c>
    </row>
    <row r="51" spans="1:22" x14ac:dyDescent="0.25">
      <c r="F51" s="5" t="s">
        <v>44</v>
      </c>
    </row>
    <row r="52" spans="1:22" x14ac:dyDescent="0.25">
      <c r="A52" t="s">
        <v>1</v>
      </c>
      <c r="E52" s="2" t="s">
        <v>2</v>
      </c>
      <c r="G52" t="s">
        <v>6</v>
      </c>
      <c r="I52" t="s">
        <v>3</v>
      </c>
      <c r="K52" t="s">
        <v>5</v>
      </c>
      <c r="M52" t="s">
        <v>4</v>
      </c>
      <c r="O52" t="s">
        <v>1</v>
      </c>
    </row>
    <row r="53" spans="1:22" x14ac:dyDescent="0.25">
      <c r="E53" s="2" t="s">
        <v>19</v>
      </c>
      <c r="F53" s="3" t="s">
        <v>20</v>
      </c>
      <c r="G53" t="s">
        <v>19</v>
      </c>
      <c r="H53" s="3" t="s">
        <v>20</v>
      </c>
      <c r="I53" t="s">
        <v>19</v>
      </c>
      <c r="J53" s="3" t="s">
        <v>20</v>
      </c>
      <c r="K53" t="s">
        <v>19</v>
      </c>
      <c r="L53" s="3" t="s">
        <v>20</v>
      </c>
      <c r="M53" t="s">
        <v>19</v>
      </c>
      <c r="N53" s="3" t="s">
        <v>20</v>
      </c>
    </row>
    <row r="54" spans="1:22" x14ac:dyDescent="0.25">
      <c r="A54" t="s">
        <v>7</v>
      </c>
      <c r="O54" t="s">
        <v>7</v>
      </c>
    </row>
    <row r="56" spans="1:22" x14ac:dyDescent="0.25">
      <c r="B56" t="s">
        <v>9</v>
      </c>
      <c r="E56" s="2">
        <v>2</v>
      </c>
      <c r="F56" s="3">
        <f>E56*4.5*40*R56</f>
        <v>32054.400000000001</v>
      </c>
      <c r="G56">
        <v>1</v>
      </c>
      <c r="H56" s="3">
        <f>G56*4.5*40*S56</f>
        <v>16508.016</v>
      </c>
      <c r="P56" s="8" t="s">
        <v>9</v>
      </c>
      <c r="Q56" s="8"/>
      <c r="R56" s="8">
        <v>89.04</v>
      </c>
      <c r="S56" s="8">
        <f>R56+R56*0.03</f>
        <v>91.711200000000005</v>
      </c>
      <c r="T56" s="8">
        <f>S56+S56*0.03</f>
        <v>94.462536</v>
      </c>
      <c r="U56" s="8">
        <f>T56+T56*0.03</f>
        <v>97.296412079999996</v>
      </c>
      <c r="V56" s="8">
        <f>U56+U56*0.03</f>
        <v>100.2153044424</v>
      </c>
    </row>
    <row r="57" spans="1:22" x14ac:dyDescent="0.25">
      <c r="B57" t="s">
        <v>10</v>
      </c>
      <c r="E57" s="2">
        <v>1.33</v>
      </c>
      <c r="F57" s="3">
        <f>E57*4.5*40*R57</f>
        <v>15752.52</v>
      </c>
      <c r="G57">
        <v>1</v>
      </c>
      <c r="H57" s="3">
        <f>G57*4.5*40*S57</f>
        <v>12199.32</v>
      </c>
      <c r="P57" s="8" t="s">
        <v>10</v>
      </c>
      <c r="Q57" s="8"/>
      <c r="R57" s="8">
        <v>65.8</v>
      </c>
      <c r="S57" s="8">
        <f>R57+R57*0.03</f>
        <v>67.774000000000001</v>
      </c>
      <c r="T57" s="8">
        <f>S57+S57*0.03</f>
        <v>69.807220000000001</v>
      </c>
      <c r="U57" s="8">
        <f>T57+T57*0.03</f>
        <v>71.901436599999997</v>
      </c>
      <c r="V57" s="8">
        <f>U57+U57*0.03</f>
        <v>74.058479697999999</v>
      </c>
    </row>
    <row r="58" spans="1:22" x14ac:dyDescent="0.25">
      <c r="B58" t="s">
        <v>11</v>
      </c>
      <c r="E58" s="2">
        <v>0.66700000000000004</v>
      </c>
      <c r="F58" s="3">
        <f>E58*4.5*40*R58</f>
        <v>8404.2000000000007</v>
      </c>
      <c r="G58">
        <v>0.33</v>
      </c>
      <c r="H58" s="3">
        <f>G58*4.5*40*S58</f>
        <v>4282.74</v>
      </c>
      <c r="P58" s="8" t="s">
        <v>11</v>
      </c>
      <c r="Q58" s="8"/>
      <c r="R58" s="8">
        <v>70</v>
      </c>
      <c r="S58" s="8">
        <f>R58+R58*0.03</f>
        <v>72.099999999999994</v>
      </c>
      <c r="T58" s="8">
        <f>S58+S58*0.03</f>
        <v>74.262999999999991</v>
      </c>
      <c r="U58" s="8">
        <f>T58+T58*0.03</f>
        <v>76.490889999999993</v>
      </c>
      <c r="V58" s="8">
        <f>U58+U58*0.03</f>
        <v>78.785616699999991</v>
      </c>
    </row>
    <row r="59" spans="1:22" x14ac:dyDescent="0.25">
      <c r="B59" t="s">
        <v>13</v>
      </c>
      <c r="E59" s="2">
        <v>0.5</v>
      </c>
      <c r="F59" s="3">
        <f>E59*4.5*40*R59</f>
        <v>8377.2000000000007</v>
      </c>
      <c r="P59" s="8" t="s">
        <v>13</v>
      </c>
      <c r="Q59" s="8"/>
      <c r="R59" s="8">
        <v>93.08</v>
      </c>
      <c r="S59" s="8">
        <f>R59+R59*0.03</f>
        <v>95.872399999999999</v>
      </c>
      <c r="T59" s="8">
        <f>S59+S59*0.03</f>
        <v>98.748571999999996</v>
      </c>
      <c r="U59" s="8">
        <f>T59+T59*0.03</f>
        <v>101.71102916</v>
      </c>
      <c r="V59" s="8">
        <f>U59+U59*0.03</f>
        <v>104.7623600348</v>
      </c>
    </row>
    <row r="60" spans="1:22" x14ac:dyDescent="0.25">
      <c r="B60" t="s">
        <v>12</v>
      </c>
      <c r="E60" s="2">
        <v>0.5</v>
      </c>
      <c r="F60" s="3">
        <f>E60*4.5*40*R60</f>
        <v>8377.2000000000007</v>
      </c>
      <c r="P60" s="8" t="s">
        <v>12</v>
      </c>
      <c r="Q60" s="8"/>
      <c r="R60" s="8">
        <v>93.08</v>
      </c>
      <c r="S60" s="8">
        <f>R60+R60*0.03</f>
        <v>95.872399999999999</v>
      </c>
      <c r="T60" s="8">
        <f>S60+S60*0.03</f>
        <v>98.748571999999996</v>
      </c>
      <c r="U60" s="8">
        <f>T60+T60*0.03</f>
        <v>101.71102916</v>
      </c>
      <c r="V60" s="8">
        <f>U60+U60*0.03</f>
        <v>104.7623600348</v>
      </c>
    </row>
    <row r="61" spans="1:22" x14ac:dyDescent="0.25">
      <c r="B61" t="s">
        <v>14</v>
      </c>
      <c r="E61" s="2">
        <v>0.75</v>
      </c>
      <c r="F61" s="3">
        <f>E61*4.5*40*R61</f>
        <v>11168.550000000001</v>
      </c>
      <c r="P61" s="8" t="s">
        <v>14</v>
      </c>
      <c r="Q61" s="8"/>
      <c r="R61" s="8">
        <v>82.73</v>
      </c>
      <c r="S61" s="8">
        <f>R61+R61*0.03</f>
        <v>85.2119</v>
      </c>
      <c r="T61" s="8">
        <f>S61+S61*0.03</f>
        <v>87.768257000000006</v>
      </c>
      <c r="U61" s="8">
        <f>T61+T61*0.03</f>
        <v>90.401304710000005</v>
      </c>
      <c r="V61" s="8">
        <f>U61+U61*0.03</f>
        <v>93.113343851300002</v>
      </c>
    </row>
    <row r="62" spans="1:22" x14ac:dyDescent="0.25">
      <c r="B62" t="s">
        <v>15</v>
      </c>
      <c r="E62" s="2">
        <v>0.75</v>
      </c>
      <c r="F62" s="3">
        <f>E62*4.5*40*R62</f>
        <v>7790.85</v>
      </c>
      <c r="P62" s="8" t="s">
        <v>15</v>
      </c>
      <c r="Q62" s="8"/>
      <c r="R62" s="8">
        <v>57.71</v>
      </c>
      <c r="S62" s="8">
        <f>R62+R62*0.03</f>
        <v>59.441299999999998</v>
      </c>
      <c r="T62" s="8">
        <f>S62+S62*0.03</f>
        <v>61.224539</v>
      </c>
      <c r="U62" s="8">
        <f>T62+T62*0.03</f>
        <v>63.061275170000002</v>
      </c>
      <c r="V62" s="8">
        <f>U62+U62*0.03</f>
        <v>64.9531134251</v>
      </c>
    </row>
    <row r="63" spans="1:22" x14ac:dyDescent="0.25">
      <c r="B63" t="s">
        <v>17</v>
      </c>
      <c r="F63" s="3">
        <f>E63*4.5*80*R63</f>
        <v>0</v>
      </c>
      <c r="P63" s="8" t="s">
        <v>17</v>
      </c>
      <c r="Q63" s="8"/>
      <c r="R63" s="8">
        <v>81</v>
      </c>
      <c r="S63" s="8">
        <f>R63+R63*0.03</f>
        <v>83.43</v>
      </c>
      <c r="T63" s="8">
        <f>S63+S63*0.03</f>
        <v>85.932900000000004</v>
      </c>
      <c r="U63" s="8">
        <f>T63+T63*0.03</f>
        <v>88.510886999999997</v>
      </c>
      <c r="V63" s="8">
        <f>U63+U63*0.03</f>
        <v>91.16621361</v>
      </c>
    </row>
    <row r="64" spans="1:22" x14ac:dyDescent="0.25">
      <c r="B64" t="s">
        <v>16</v>
      </c>
      <c r="E64" s="2">
        <f>SUM(E55:E63)</f>
        <v>6.4969999999999999</v>
      </c>
      <c r="G64" s="2">
        <f>SUM(G55:G63)</f>
        <v>2.33</v>
      </c>
      <c r="I64" s="2">
        <f>SUM(I55:I63)</f>
        <v>0</v>
      </c>
      <c r="K64" s="2">
        <f>SUM(K55:K63)</f>
        <v>0</v>
      </c>
      <c r="M64" s="2">
        <f>SUM(M55:M63)</f>
        <v>0</v>
      </c>
      <c r="P64" t="s">
        <v>16</v>
      </c>
    </row>
    <row r="65" spans="1:16" x14ac:dyDescent="0.25">
      <c r="A65" t="s">
        <v>21</v>
      </c>
      <c r="G65" s="2"/>
      <c r="I65" s="2"/>
      <c r="K65" s="2"/>
      <c r="M65" s="2"/>
    </row>
    <row r="66" spans="1:16" x14ac:dyDescent="0.25">
      <c r="F66" s="3">
        <f>SUM(F55:F63)*0.56</f>
        <v>51477.955200000004</v>
      </c>
      <c r="G66" s="2"/>
      <c r="H66" s="3">
        <f>SUM(H55:H63)</f>
        <v>32990.076000000001</v>
      </c>
      <c r="I66" s="2"/>
      <c r="J66" s="3">
        <f>SUM(J55:J63)</f>
        <v>0</v>
      </c>
      <c r="K66" s="2"/>
      <c r="L66" s="3">
        <f>SUM(L55:L63)</f>
        <v>0</v>
      </c>
      <c r="M66" s="2"/>
      <c r="N66" s="3">
        <f>SUM(N55:N63)</f>
        <v>0</v>
      </c>
      <c r="O66" t="s">
        <v>22</v>
      </c>
      <c r="P66">
        <f>SUM(E66:M66)</f>
        <v>84468.031199999998</v>
      </c>
    </row>
    <row r="68" spans="1:16" x14ac:dyDescent="0.25">
      <c r="A68" t="s">
        <v>18</v>
      </c>
    </row>
    <row r="69" spans="1:16" x14ac:dyDescent="0.25">
      <c r="B69" t="s">
        <v>45</v>
      </c>
      <c r="F69" s="3">
        <v>60000</v>
      </c>
    </row>
    <row r="70" spans="1:16" x14ac:dyDescent="0.25">
      <c r="B70" t="s">
        <v>46</v>
      </c>
      <c r="F70" s="3">
        <v>24100</v>
      </c>
    </row>
    <row r="71" spans="1:16" x14ac:dyDescent="0.25">
      <c r="B71" t="s">
        <v>47</v>
      </c>
      <c r="E71"/>
      <c r="F71" s="1">
        <v>45000</v>
      </c>
    </row>
    <row r="72" spans="1:16" x14ac:dyDescent="0.25">
      <c r="B72" t="s">
        <v>48</v>
      </c>
      <c r="J72" s="7"/>
      <c r="L72"/>
      <c r="N72" s="2"/>
      <c r="O72" s="3"/>
    </row>
    <row r="73" spans="1:16" x14ac:dyDescent="0.25">
      <c r="B73" t="s">
        <v>49</v>
      </c>
      <c r="F73" s="3">
        <v>15000</v>
      </c>
      <c r="J73" s="7"/>
      <c r="L73"/>
      <c r="N73" s="2"/>
      <c r="O73" s="3"/>
    </row>
    <row r="74" spans="1:16" x14ac:dyDescent="0.25">
      <c r="J74" s="7"/>
      <c r="L74"/>
      <c r="N74" s="2"/>
      <c r="O74" s="3"/>
    </row>
    <row r="75" spans="1:16" x14ac:dyDescent="0.25">
      <c r="B75" t="s">
        <v>50</v>
      </c>
      <c r="F75" s="3">
        <f>SUM(F69:F74)</f>
        <v>144100</v>
      </c>
      <c r="J75" s="7"/>
      <c r="L75"/>
      <c r="N75" s="2"/>
      <c r="O75" s="3"/>
      <c r="P75" s="3">
        <f>F75</f>
        <v>144100</v>
      </c>
    </row>
    <row r="76" spans="1:16" x14ac:dyDescent="0.25">
      <c r="J76" s="7"/>
      <c r="L76"/>
      <c r="N76" s="2"/>
      <c r="O76" s="3"/>
    </row>
    <row r="77" spans="1:16" x14ac:dyDescent="0.25">
      <c r="A77" t="s">
        <v>37</v>
      </c>
      <c r="J77" s="7"/>
      <c r="L77"/>
      <c r="N77" s="2"/>
      <c r="O77" s="3"/>
    </row>
    <row r="78" spans="1:16" x14ac:dyDescent="0.25">
      <c r="B78" t="s">
        <v>51</v>
      </c>
      <c r="J78" s="7"/>
      <c r="L78"/>
      <c r="N78" s="2"/>
      <c r="O78" s="3"/>
    </row>
    <row r="79" spans="1:16" x14ac:dyDescent="0.25">
      <c r="B79" t="s">
        <v>52</v>
      </c>
      <c r="F79" s="3">
        <v>430000</v>
      </c>
      <c r="J79" s="7"/>
      <c r="L79"/>
      <c r="N79" s="2"/>
      <c r="O79" s="3"/>
      <c r="P79" s="3">
        <f>F79</f>
        <v>430000</v>
      </c>
    </row>
    <row r="80" spans="1:16" x14ac:dyDescent="0.25">
      <c r="J80" s="7"/>
      <c r="L80"/>
      <c r="N80" s="2"/>
      <c r="O80" s="3"/>
    </row>
    <row r="81" spans="1:17" x14ac:dyDescent="0.25">
      <c r="A81" t="s">
        <v>43</v>
      </c>
      <c r="F81" s="3">
        <v>5000</v>
      </c>
      <c r="J81" s="6"/>
      <c r="L81"/>
      <c r="N81" s="2"/>
      <c r="O81" s="3"/>
      <c r="P81" s="3">
        <f>F81</f>
        <v>5000</v>
      </c>
    </row>
    <row r="82" spans="1:17" x14ac:dyDescent="0.25">
      <c r="J82" s="6"/>
      <c r="L82"/>
      <c r="N82" s="2"/>
      <c r="O82" s="3"/>
    </row>
    <row r="83" spans="1:17" x14ac:dyDescent="0.25">
      <c r="J83" s="7"/>
      <c r="L83" t="s">
        <v>53</v>
      </c>
      <c r="N83" s="2"/>
      <c r="O83" s="3" t="s">
        <v>22</v>
      </c>
      <c r="Q83" s="3">
        <f>SUM(P66:P82)</f>
        <v>663568.03119999997</v>
      </c>
    </row>
    <row r="84" spans="1:17" x14ac:dyDescent="0.25">
      <c r="J84" s="7"/>
      <c r="L84"/>
      <c r="N84" s="2"/>
      <c r="O84" s="3"/>
    </row>
    <row r="85" spans="1:17" x14ac:dyDescent="0.25">
      <c r="J85" s="6"/>
      <c r="L85" t="s">
        <v>54</v>
      </c>
      <c r="N85" s="2"/>
      <c r="O85" s="3"/>
      <c r="Q85" s="3">
        <f>SUM(Q83+Q49+Q47+Q37+Q33+Q25+Q22+Q18+Q16)</f>
        <v>2832413.7865611147</v>
      </c>
    </row>
    <row r="86" spans="1:17" x14ac:dyDescent="0.25">
      <c r="J86"/>
      <c r="L86"/>
      <c r="N86" s="2"/>
      <c r="O86" s="3"/>
    </row>
    <row r="87" spans="1:17" x14ac:dyDescent="0.25">
      <c r="J87" s="6"/>
      <c r="L87"/>
      <c r="N87" s="2"/>
      <c r="O87" s="3"/>
    </row>
    <row r="88" spans="1:17" x14ac:dyDescent="0.25">
      <c r="J88"/>
      <c r="L88"/>
      <c r="M88" s="2"/>
    </row>
    <row r="89" spans="1:17" x14ac:dyDescent="0.25">
      <c r="J89"/>
      <c r="L89"/>
      <c r="M89" s="2"/>
    </row>
    <row r="90" spans="1:17" x14ac:dyDescent="0.25">
      <c r="J90"/>
      <c r="L90"/>
      <c r="M90" s="2"/>
    </row>
    <row r="91" spans="1:17" x14ac:dyDescent="0.25">
      <c r="J91"/>
      <c r="L91"/>
      <c r="M91" s="2"/>
    </row>
  </sheetData>
  <pageMargins left="0.7" right="0.7" top="0.75" bottom="0.75" header="0.3" footer="0.3"/>
  <pageSetup orientation="portrait" horizontalDpi="4294967293" verticalDpi="4294967293" r:id="rId1"/>
  <legacy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935A0329EA4676428181F97AF11AD08F" ma:contentTypeVersion="10" ma:contentTypeDescription="Create a new document." ma:contentTypeScope="" ma:versionID="f2c88749f15cf38712269b26b7f72d9c">
  <xsd:schema xmlns:xsd="http://www.w3.org/2001/XMLSchema" xmlns:xs="http://www.w3.org/2001/XMLSchema" xmlns:p="http://schemas.microsoft.com/office/2006/metadata/properties" xmlns:ns3="f5c130c8-187c-4e9f-bcf5-7c797d18df11" targetNamespace="http://schemas.microsoft.com/office/2006/metadata/properties" ma:root="true" ma:fieldsID="3b41c4addea60a3470085daeb25219ab" ns3:_="">
    <xsd:import namespace="f5c130c8-187c-4e9f-bcf5-7c797d18df11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3:MediaServiceAutoTags" minOccurs="0"/>
                <xsd:element ref="ns3:MediaServiceOCR" minOccurs="0"/>
                <xsd:element ref="ns3:MediaServiceDateTaken" minOccurs="0"/>
                <xsd:element ref="ns3:MediaServiceLocation" minOccurs="0"/>
                <xsd:element ref="ns3:MediaServiceAutoKeyPoints" minOccurs="0"/>
                <xsd:element ref="ns3:MediaServiceKeyPoints" minOccurs="0"/>
                <xsd:element ref="ns3:MediaServiceGenerationTime" minOccurs="0"/>
                <xsd:element ref="ns3:MediaServiceEventHashCod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5c130c8-187c-4e9f-bcf5-7c797d18df11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MediaServiceAutoTags" ma:internalName="MediaServiceAutoTags" ma:readOnly="true">
      <xsd:simpleType>
        <xsd:restriction base="dms:Text"/>
      </xsd:simpleType>
    </xsd:element>
    <xsd:element name="MediaServiceOCR" ma:index="11" nillable="true" ma:displayName="MediaServiceOCR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2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3" nillable="true" ma:displayName="MediaServiceLocation" ma:internalName="MediaServiceLocation" ma:readOnly="true">
      <xsd:simpleType>
        <xsd:restriction base="dms:Text"/>
      </xsd:simpleType>
    </xsd:element>
    <xsd:element name="MediaServiceAutoKeyPoints" ma:index="14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5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1A969929-ED16-4AA3-BEB8-ED1607CD6A81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f5c130c8-187c-4e9f-bcf5-7c797d18df11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0C8152AF-4D3F-46DD-9351-6444EA7E4BC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6C972F3-8F02-4A55-A8DF-04BA241141A4}">
  <ds:schemaRefs>
    <ds:schemaRef ds:uri="http://purl.org/dc/terms/"/>
    <ds:schemaRef ds:uri="http://www.w3.org/XML/1998/namespace"/>
    <ds:schemaRef ds:uri="http://schemas.openxmlformats.org/package/2006/metadata/core-properties"/>
    <ds:schemaRef ds:uri="http://schemas.microsoft.com/office/2006/documentManagement/types"/>
    <ds:schemaRef ds:uri="http://schemas.microsoft.com/office/infopath/2007/PartnerControls"/>
    <ds:schemaRef ds:uri="f5c130c8-187c-4e9f-bcf5-7c797d18df11"/>
    <ds:schemaRef ds:uri="http://schemas.microsoft.com/office/2006/metadata/properties"/>
    <ds:schemaRef ds:uri="http://purl.org/dc/dcmitype/"/>
    <ds:schemaRef ds:uri="http://purl.org/dc/elements/1.1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MBARI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Craig Dawe</dc:creator>
  <cp:lastModifiedBy>Craig Dawe</cp:lastModifiedBy>
  <dcterms:created xsi:type="dcterms:W3CDTF">2020-10-04T18:21:10Z</dcterms:created>
  <dcterms:modified xsi:type="dcterms:W3CDTF">2020-10-09T22:43:17Z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0x010100935A0329EA4676428181F97AF11AD08F</vt:lpwstr>
  </property>
</Properties>
</file>