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Sheet1" sheetId="1" r:id="rId1"/>
    <sheet name="Sheet2" sheetId="2" r:id="rId2"/>
  </sheets>
  <calcPr calcId="1257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M19" i="1"/>
  <c r="K10" l="1"/>
  <c r="K88"/>
  <c r="K6" l="1"/>
  <c r="K83"/>
  <c r="K87"/>
  <c r="K86"/>
  <c r="K85"/>
  <c r="K84"/>
  <c r="C86"/>
  <c r="D86"/>
  <c r="C87"/>
  <c r="C88"/>
  <c r="C85"/>
  <c r="C84"/>
  <c r="L56"/>
  <c r="E29" i="2"/>
  <c r="E22"/>
  <c r="F31" s="1"/>
  <c r="L30" i="1"/>
  <c r="L24"/>
  <c r="L19"/>
  <c r="F32" i="2" l="1"/>
  <c r="F34" s="1"/>
</calcChain>
</file>

<file path=xl/comments1.xml><?xml version="1.0" encoding="utf-8"?>
<comments xmlns="http://schemas.openxmlformats.org/spreadsheetml/2006/main">
  <authors>
    <author>Craig Dawe</author>
  </authors>
  <commentList>
    <comment ref="K6" authorId="0">
      <text>
        <r>
          <rPr>
            <b/>
            <sz val="9"/>
            <color indexed="81"/>
            <rFont val="Tahoma"/>
            <family val="2"/>
          </rPr>
          <t>Craig Dawe:
Total cash outlay by MBARI</t>
        </r>
        <r>
          <rPr>
            <sz val="9"/>
            <color indexed="81"/>
            <rFont val="Tahoma"/>
            <family val="2"/>
          </rPr>
          <t xml:space="preserve">
Paul's numbers not included</t>
        </r>
      </text>
    </comment>
    <comment ref="K9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based on previous housing built for MARS, need some eng to determine exactly</t>
        </r>
      </text>
    </comment>
    <comment ref="K10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not included in labor total</t>
        </r>
      </text>
    </comment>
    <comment ref="K12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ODI will not refurb our hybrid connectors, need to purchase new</t>
        </r>
      </text>
    </comment>
    <comment ref="K13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based on a quote purchase fall 2019</t>
        </r>
      </text>
    </comment>
    <comment ref="K16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need part numbers</t>
        </r>
      </text>
    </comment>
    <comment ref="K20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ODI will not refurb our hybrid connectors, need to purchase new</t>
        </r>
      </text>
    </comment>
    <comment ref="K21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waiting on a quote</t>
        </r>
      </text>
    </comment>
    <comment ref="K35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need part numbers</t>
        </r>
      </text>
    </comment>
    <comment ref="K36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based on 2019 purchase</t>
        </r>
      </text>
    </comment>
    <comment ref="K46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need part numbers</t>
        </r>
      </text>
    </comment>
    <comment ref="K51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estimate need part numbers</t>
        </r>
      </text>
    </comment>
    <comment ref="K74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1day to deploy probably two days to recover, weights will have to be recovered. 
</t>
        </r>
      </text>
    </comment>
    <comment ref="K76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Mandy Allen does the permitting, these will not be attached to MARS so will fall under our general permit.</t>
        </r>
      </text>
    </comment>
    <comment ref="B86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Only DAS installation will be charged overhead, the rest will be a CIP</t>
        </r>
      </text>
    </comment>
  </commentList>
</comments>
</file>

<file path=xl/sharedStrings.xml><?xml version="1.0" encoding="utf-8"?>
<sst xmlns="http://schemas.openxmlformats.org/spreadsheetml/2006/main" count="285" uniqueCount="122">
  <si>
    <t>MBARI tasks related to MOBB proposal and upgrade</t>
  </si>
  <si>
    <t>Who does the work?</t>
  </si>
  <si>
    <t>Who provides the funding?</t>
  </si>
  <si>
    <t>Task</t>
  </si>
  <si>
    <t>MBARI</t>
  </si>
  <si>
    <t>UCB</t>
  </si>
  <si>
    <t>Stanford</t>
  </si>
  <si>
    <t>MBARI Cost</t>
  </si>
  <si>
    <t>BSL Cost</t>
  </si>
  <si>
    <t>Stanford Cost</t>
  </si>
  <si>
    <t>MARS 2021 Science Node</t>
  </si>
  <si>
    <t>Science Node refurbishment</t>
  </si>
  <si>
    <t>X</t>
  </si>
  <si>
    <t>MARS</t>
  </si>
  <si>
    <t>Refurb (1) ODI hybrid bulkhead connector (in progress by MBARI)</t>
  </si>
  <si>
    <t>MARS/MBARI</t>
  </si>
  <si>
    <t>MOBB Super-SIIM development and construction</t>
  </si>
  <si>
    <t>SuperSIIM enclosure material</t>
  </si>
  <si>
    <t>SuperSIIM enclosure labor</t>
  </si>
  <si>
    <t>Refurb (1) ODI hybrid bulkhead connectors (in progress by MBARI)</t>
  </si>
  <si>
    <t>Refurb (1) ODI hybrid bulkhead connectors (for future DAS use)</t>
  </si>
  <si>
    <t>Purchase (3) ODI 12-pin copper bulkhead connectors (future use)</t>
  </si>
  <si>
    <t>Purchase (1) 8-pin Seacon penetrator for MOBB pigtail</t>
  </si>
  <si>
    <t>Purchase (1) 8-pin Seacon connector for MOBB pigtail</t>
  </si>
  <si>
    <t>Refurb (1) 8-pin ODI flying lead for MOBB pigtail</t>
  </si>
  <si>
    <t>Extension cable between MARS and Super-SIIM at MOBB</t>
  </si>
  <si>
    <t>Purchase 2.35 km fiber/copper extension cable (no  engineered fiber)</t>
  </si>
  <si>
    <t>Refurb (2) hybrid ODI flying connectors</t>
  </si>
  <si>
    <t>Mold (2) hybrid ODI flying connectors to extension cable</t>
  </si>
  <si>
    <t>MOBB Electronics "Milk Crate" refurb (x 2)</t>
  </si>
  <si>
    <t>Embedded Linux system</t>
  </si>
  <si>
    <t>Serial interface cards</t>
  </si>
  <si>
    <t>Tri-M Power HESC-SERD power supply</t>
  </si>
  <si>
    <t>PC/104 Enclosure with (2) IO/DB9 panels</t>
  </si>
  <si>
    <t>Ethernet switch w/ IEEE 1588 support</t>
  </si>
  <si>
    <t>Update power distribution board</t>
  </si>
  <si>
    <t>Ultracap replacement for Tri-M CPB500s</t>
  </si>
  <si>
    <t>Sphere recabling and equipment integration</t>
  </si>
  <si>
    <t>Software devel/testing/integration</t>
  </si>
  <si>
    <t>Purchase APG</t>
  </si>
  <si>
    <t>Install and cable APG</t>
  </si>
  <si>
    <t>Refurb (2) 8-pin ODI bulkhead connector (SIIM and current meter)</t>
  </si>
  <si>
    <t>Purchase (1) 12-pin ODI bulkhead connector (seismometer)</t>
  </si>
  <si>
    <t>Purchase (1) 12-pin Seacon for seismometer penetration cable</t>
  </si>
  <si>
    <t>Purchase (1) 12-pin sphere penetrator for seismometer</t>
  </si>
  <si>
    <t>Mold 12-pin ODI bulkhead and penetrator connector to seismo cable</t>
  </si>
  <si>
    <t>MOBB Seismometer system</t>
  </si>
  <si>
    <t>Purchase seismometer (and pressure vessel)</t>
  </si>
  <si>
    <t>Seismometer integration into sphere</t>
  </si>
  <si>
    <t>12-pin penetrator for seismo housing</t>
  </si>
  <si>
    <t>12-pin connector for seismo cable to MOBB panel</t>
  </si>
  <si>
    <t>Refurb (1) 12-pin ODI flying lead on cable to MOBB bulkhead connector</t>
  </si>
  <si>
    <t>Mold 12-pin connector to flying lead seismo cable</t>
  </si>
  <si>
    <t>FSI Current meter (x 2)</t>
  </si>
  <si>
    <t>Refurb FSI current meter</t>
  </si>
  <si>
    <t>Refurb (1) 8-pin flying lead on cable to MOBB bulkhead connector</t>
  </si>
  <si>
    <t>MBARI ship time</t>
  </si>
  <si>
    <t>Install Super-SIIM (1 Carson day)</t>
  </si>
  <si>
    <t>Install MOBB electronics and current meter (1 Carson day)</t>
  </si>
  <si>
    <t>Lay and bury extension cable, connect both ends (2 Flyer days)</t>
  </si>
  <si>
    <t>Retrieve current seismometer (1 Carson day)</t>
  </si>
  <si>
    <t>Install seismometer and backfill caisson (1 Carson day)</t>
  </si>
  <si>
    <t>DAS Operations on shore</t>
  </si>
  <si>
    <t>DAS rental</t>
  </si>
  <si>
    <t>DAS computer and storage</t>
  </si>
  <si>
    <t>DAS operation</t>
  </si>
  <si>
    <t>Data QC</t>
  </si>
  <si>
    <t>Data mgmt at NCEDC</t>
  </si>
  <si>
    <t>Data storage at NCEDC</t>
  </si>
  <si>
    <t>Data analysis and Data Product generation</t>
  </si>
  <si>
    <t>Port fees</t>
  </si>
  <si>
    <t>Temp OBS deployment</t>
  </si>
  <si>
    <t>OBS deploy</t>
  </si>
  <si>
    <t>OBS recovery (and possible weight recovery)</t>
  </si>
  <si>
    <t>OBS permitting</t>
  </si>
  <si>
    <t>Ship costs:</t>
  </si>
  <si>
    <t>10 weeks of time</t>
  </si>
  <si>
    <t>BSL Labor costs</t>
  </si>
  <si>
    <t>Software developer/integrator rate</t>
  </si>
  <si>
    <t>Scientist rate</t>
  </si>
  <si>
    <t>NOTES</t>
  </si>
  <si>
    <t>Cost for ship time and staff should be fully emcumbered (include all overhead)</t>
  </si>
  <si>
    <t>Cost for all equipment and items should NOT include tax or shipping.  We will add 15% to costs for this.</t>
  </si>
  <si>
    <t>Does MBARI add any overhead on purchases?  If so, they should be added into the listed cost.ß</t>
  </si>
  <si>
    <t>Total Cost</t>
  </si>
  <si>
    <t>MOBB Electronics Upgrade</t>
  </si>
  <si>
    <t>PC/104 Enclosure</t>
  </si>
  <si>
    <t>RS232 panels</t>
  </si>
  <si>
    <t>Update to power distribution board</t>
  </si>
  <si>
    <t>Linux (each)</t>
  </si>
  <si>
    <t>TS-7800-V2</t>
  </si>
  <si>
    <t>Devel kit</t>
  </si>
  <si>
    <t>Enclosure</t>
  </si>
  <si>
    <t>Xtreme/104 serial board</t>
  </si>
  <si>
    <t>HESC-SERD</t>
  </si>
  <si>
    <t>Pearle ethernet switch (w/ IEEE 1588 support)</t>
  </si>
  <si>
    <t>Tri-M CPB500 refurb (12 Ultra-caps per MOBB sys)</t>
  </si>
  <si>
    <t>Subotal for MOBB electronics</t>
  </si>
  <si>
    <t>Tax and shipping</t>
  </si>
  <si>
    <t>Total</t>
  </si>
  <si>
    <t>c</t>
  </si>
  <si>
    <t xml:space="preserve">12 weeks (design time assembly etc 1week to install DAS on shore) </t>
  </si>
  <si>
    <t>2 weeks to help with assembly</t>
  </si>
  <si>
    <t>4weeks to build Super SIIM</t>
  </si>
  <si>
    <t>5weeks to Refurb Cable lay sled</t>
  </si>
  <si>
    <t>Rachael Carson day rate cw Ventana 2021 rates</t>
  </si>
  <si>
    <t>Western Flyer day ratecw DR 2021 rates</t>
  </si>
  <si>
    <t>4 days</t>
  </si>
  <si>
    <t>2days</t>
  </si>
  <si>
    <t>DAS installation 1wk cw overhead</t>
  </si>
  <si>
    <t>paul</t>
  </si>
  <si>
    <t>?</t>
  </si>
  <si>
    <t>$1000/month for N months MOBB</t>
  </si>
  <si>
    <t>$1000/month for N months DAS</t>
  </si>
  <si>
    <t>Engineering rate /week</t>
  </si>
  <si>
    <t>Technician rate /week</t>
  </si>
  <si>
    <t>Machinist1 /week</t>
  </si>
  <si>
    <t>Machinist2 /week</t>
  </si>
  <si>
    <t>Operations Mgr rate 1wk = research activities/1wk= CIP no over head</t>
  </si>
  <si>
    <t>MBARI Labor costs: With fringe/week</t>
  </si>
  <si>
    <t>total MBARI labor</t>
  </si>
  <si>
    <t>Total MBARI outlay of cash not including Pauls numbers see below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</si>
</sst>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5">
    <font>
      <sz val="10"/>
      <name val="Arial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2" xfId="0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4" xfId="0" applyFont="1" applyBorder="1"/>
    <xf numFmtId="0" fontId="0" fillId="0" borderId="5" xfId="0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5" xfId="0" applyBorder="1"/>
    <xf numFmtId="2" fontId="0" fillId="0" borderId="0" xfId="0" applyNumberFormat="1" applyAlignment="1">
      <alignment horizontal="center"/>
    </xf>
    <xf numFmtId="0" fontId="0" fillId="2" borderId="0" xfId="0" applyFill="1"/>
    <xf numFmtId="7" fontId="0" fillId="2" borderId="0" xfId="0" applyNumberFormat="1" applyFill="1"/>
    <xf numFmtId="7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96"/>
  <sheetViews>
    <sheetView tabSelected="1" zoomScaleNormal="100" workbookViewId="0">
      <pane ySplit="855" activePane="bottomLeft"/>
      <selection pane="bottomLeft" activeCell="M20" sqref="M20"/>
    </sheetView>
  </sheetViews>
  <sheetFormatPr defaultRowHeight="12.75"/>
  <cols>
    <col min="1" max="1" width="6.42578125" customWidth="1"/>
    <col min="2" max="2" width="58.42578125" style="1" customWidth="1"/>
    <col min="3" max="4" width="11" style="2" customWidth="1"/>
    <col min="5" max="5" width="7.5703125" style="2" customWidth="1"/>
    <col min="6" max="6" width="4.28515625" style="2" customWidth="1"/>
    <col min="7" max="9" width="11" style="2" customWidth="1"/>
    <col min="10" max="10" width="3.140625" style="2" customWidth="1"/>
    <col min="11" max="13" width="11.7109375" customWidth="1"/>
    <col min="14" max="1025" width="8.7109375" customWidth="1"/>
  </cols>
  <sheetData>
    <row r="1" spans="1:1024">
      <c r="A1" t="s">
        <v>0</v>
      </c>
      <c r="C1" s="3" t="s">
        <v>1</v>
      </c>
      <c r="E1"/>
      <c r="F1" s="3"/>
      <c r="G1" s="3" t="s">
        <v>2</v>
      </c>
      <c r="H1" s="3"/>
      <c r="I1" s="3"/>
      <c r="J1" s="3"/>
    </row>
    <row r="2" spans="1:1024" s="8" customFormat="1">
      <c r="A2" s="4" t="s">
        <v>3</v>
      </c>
      <c r="B2" s="5"/>
      <c r="C2" s="6" t="s">
        <v>4</v>
      </c>
      <c r="D2" s="6" t="s">
        <v>5</v>
      </c>
      <c r="E2" s="6" t="s">
        <v>6</v>
      </c>
      <c r="F2" s="6"/>
      <c r="G2" s="6" t="s">
        <v>4</v>
      </c>
      <c r="H2" s="6" t="s">
        <v>5</v>
      </c>
      <c r="I2" s="6" t="s">
        <v>6</v>
      </c>
      <c r="J2" s="6"/>
      <c r="K2" s="7" t="s">
        <v>7</v>
      </c>
      <c r="L2" s="7" t="s">
        <v>8</v>
      </c>
      <c r="M2" s="7" t="s">
        <v>9</v>
      </c>
      <c r="AMJ2" s="9"/>
    </row>
    <row r="4" spans="1:1024">
      <c r="A4" t="s">
        <v>10</v>
      </c>
    </row>
    <row r="5" spans="1:1024">
      <c r="B5" s="1" t="s">
        <v>11</v>
      </c>
      <c r="C5" s="2" t="s">
        <v>12</v>
      </c>
      <c r="G5" s="2" t="s">
        <v>13</v>
      </c>
    </row>
    <row r="6" spans="1:1024">
      <c r="B6" s="1" t="s">
        <v>14</v>
      </c>
      <c r="C6" s="2" t="s">
        <v>12</v>
      </c>
      <c r="G6" s="2" t="s">
        <v>15</v>
      </c>
      <c r="H6"/>
      <c r="K6" s="18">
        <f>SUM(K9,K12:K39,K46,K51)</f>
        <v>299000</v>
      </c>
      <c r="M6" s="17" t="s">
        <v>121</v>
      </c>
    </row>
    <row r="7" spans="1:1024">
      <c r="K7" s="18"/>
    </row>
    <row r="8" spans="1:1024">
      <c r="A8" t="s">
        <v>16</v>
      </c>
      <c r="K8" s="18"/>
    </row>
    <row r="9" spans="1:1024">
      <c r="B9" s="1" t="s">
        <v>17</v>
      </c>
      <c r="C9" s="2" t="s">
        <v>12</v>
      </c>
      <c r="H9" s="2" t="s">
        <v>12</v>
      </c>
      <c r="K9" s="19">
        <v>12000</v>
      </c>
    </row>
    <row r="10" spans="1:1024">
      <c r="B10" s="1" t="s">
        <v>18</v>
      </c>
      <c r="C10" s="2" t="s">
        <v>12</v>
      </c>
      <c r="H10" s="2" t="s">
        <v>12</v>
      </c>
      <c r="K10" s="18">
        <f>C88*4</f>
        <v>14306.936</v>
      </c>
    </row>
    <row r="11" spans="1:1024">
      <c r="B11" s="1" t="s">
        <v>19</v>
      </c>
      <c r="C11" s="2" t="s">
        <v>12</v>
      </c>
      <c r="G11" s="2" t="s">
        <v>15</v>
      </c>
      <c r="K11" s="18"/>
    </row>
    <row r="12" spans="1:1024">
      <c r="B12" s="1" t="s">
        <v>20</v>
      </c>
      <c r="C12" s="2" t="s">
        <v>12</v>
      </c>
      <c r="H12" s="2" t="s">
        <v>12</v>
      </c>
      <c r="K12" s="19">
        <v>60000</v>
      </c>
    </row>
    <row r="13" spans="1:1024">
      <c r="B13" s="1" t="s">
        <v>21</v>
      </c>
      <c r="C13" s="2" t="s">
        <v>12</v>
      </c>
      <c r="H13" s="2" t="s">
        <v>12</v>
      </c>
      <c r="K13" s="18">
        <v>45000</v>
      </c>
    </row>
    <row r="14" spans="1:1024">
      <c r="B14" s="1" t="s">
        <v>22</v>
      </c>
      <c r="C14" s="2" t="s">
        <v>12</v>
      </c>
      <c r="H14" s="2" t="s">
        <v>12</v>
      </c>
      <c r="K14" s="18">
        <v>1500</v>
      </c>
    </row>
    <row r="15" spans="1:1024">
      <c r="B15" s="1" t="s">
        <v>23</v>
      </c>
      <c r="C15" s="2" t="s">
        <v>12</v>
      </c>
      <c r="H15" s="2" t="s">
        <v>12</v>
      </c>
      <c r="K15" s="18">
        <v>1500</v>
      </c>
      <c r="N15" s="10"/>
    </row>
    <row r="16" spans="1:1024">
      <c r="B16" s="1" t="s">
        <v>24</v>
      </c>
      <c r="C16" s="2" t="s">
        <v>12</v>
      </c>
      <c r="H16" s="2" t="s">
        <v>12</v>
      </c>
      <c r="K16" s="18">
        <v>5000</v>
      </c>
    </row>
    <row r="17" spans="1:13">
      <c r="K17" s="18"/>
    </row>
    <row r="18" spans="1:13">
      <c r="A18" t="s">
        <v>25</v>
      </c>
      <c r="K18" s="18"/>
    </row>
    <row r="19" spans="1:13">
      <c r="B19" s="1" t="s">
        <v>26</v>
      </c>
      <c r="C19" s="2" t="s">
        <v>12</v>
      </c>
      <c r="H19" s="2" t="s">
        <v>12</v>
      </c>
      <c r="K19" s="18"/>
      <c r="L19">
        <f>19.8 * 3250</f>
        <v>64350</v>
      </c>
      <c r="M19">
        <f>64350+ 64350*0.15</f>
        <v>74002.5</v>
      </c>
    </row>
    <row r="20" spans="1:13">
      <c r="B20" s="1" t="s">
        <v>27</v>
      </c>
      <c r="C20" s="2" t="s">
        <v>12</v>
      </c>
      <c r="H20" s="2" t="s">
        <v>12</v>
      </c>
      <c r="K20" s="18">
        <v>120000</v>
      </c>
    </row>
    <row r="21" spans="1:13">
      <c r="B21" s="1" t="s">
        <v>28</v>
      </c>
      <c r="C21" s="2" t="s">
        <v>12</v>
      </c>
      <c r="H21" s="2" t="s">
        <v>12</v>
      </c>
      <c r="K21" s="18">
        <v>15000</v>
      </c>
    </row>
    <row r="22" spans="1:13">
      <c r="K22" s="18"/>
    </row>
    <row r="23" spans="1:13">
      <c r="A23" t="s">
        <v>29</v>
      </c>
      <c r="K23" s="18"/>
    </row>
    <row r="24" spans="1:13">
      <c r="B24" s="1" t="s">
        <v>30</v>
      </c>
      <c r="D24" s="2" t="s">
        <v>12</v>
      </c>
      <c r="H24" s="2" t="s">
        <v>12</v>
      </c>
      <c r="K24" s="18"/>
      <c r="L24">
        <f>279+97</f>
        <v>376</v>
      </c>
    </row>
    <row r="25" spans="1:13">
      <c r="B25" s="1" t="s">
        <v>31</v>
      </c>
      <c r="D25" s="2" t="s">
        <v>12</v>
      </c>
      <c r="H25" s="2" t="s">
        <v>12</v>
      </c>
      <c r="K25" s="18"/>
      <c r="L25">
        <v>375</v>
      </c>
    </row>
    <row r="26" spans="1:13">
      <c r="B26" s="1" t="s">
        <v>32</v>
      </c>
      <c r="D26" s="2" t="s">
        <v>12</v>
      </c>
      <c r="H26" s="2" t="s">
        <v>12</v>
      </c>
      <c r="K26" s="18"/>
      <c r="L26">
        <v>391</v>
      </c>
    </row>
    <row r="27" spans="1:13">
      <c r="B27" s="1" t="s">
        <v>33</v>
      </c>
      <c r="D27" s="2" t="s">
        <v>12</v>
      </c>
      <c r="H27" s="2" t="s">
        <v>12</v>
      </c>
      <c r="K27" s="18"/>
      <c r="L27">
        <v>120</v>
      </c>
    </row>
    <row r="28" spans="1:13">
      <c r="B28" s="1" t="s">
        <v>34</v>
      </c>
      <c r="D28" s="2" t="s">
        <v>12</v>
      </c>
      <c r="H28" s="2" t="s">
        <v>12</v>
      </c>
      <c r="K28" s="18"/>
      <c r="L28">
        <v>981</v>
      </c>
    </row>
    <row r="29" spans="1:13">
      <c r="B29" s="1" t="s">
        <v>35</v>
      </c>
      <c r="C29" s="2" t="s">
        <v>12</v>
      </c>
      <c r="D29" s="2" t="s">
        <v>12</v>
      </c>
      <c r="G29"/>
      <c r="H29" s="2" t="s">
        <v>12</v>
      </c>
      <c r="K29" s="18"/>
    </row>
    <row r="30" spans="1:13">
      <c r="B30" s="1" t="s">
        <v>36</v>
      </c>
      <c r="C30" s="2" t="s">
        <v>12</v>
      </c>
      <c r="G30"/>
      <c r="H30" s="2" t="s">
        <v>12</v>
      </c>
      <c r="K30" s="18"/>
      <c r="L30">
        <f>56*12</f>
        <v>672</v>
      </c>
    </row>
    <row r="31" spans="1:13">
      <c r="B31" s="1" t="s">
        <v>37</v>
      </c>
      <c r="C31" s="2" t="s">
        <v>12</v>
      </c>
      <c r="G31"/>
      <c r="H31" s="2" t="s">
        <v>12</v>
      </c>
      <c r="K31" s="18"/>
    </row>
    <row r="32" spans="1:13">
      <c r="B32" s="1" t="s">
        <v>38</v>
      </c>
      <c r="D32" s="2" t="s">
        <v>12</v>
      </c>
      <c r="H32" s="2" t="s">
        <v>12</v>
      </c>
      <c r="K32" s="18"/>
    </row>
    <row r="33" spans="1:12">
      <c r="B33" s="1" t="s">
        <v>39</v>
      </c>
      <c r="D33" s="2" t="s">
        <v>12</v>
      </c>
      <c r="H33" s="2" t="s">
        <v>12</v>
      </c>
      <c r="K33" s="18"/>
      <c r="L33">
        <v>10815</v>
      </c>
    </row>
    <row r="34" spans="1:12">
      <c r="B34" s="1" t="s">
        <v>40</v>
      </c>
      <c r="C34" s="2" t="s">
        <v>12</v>
      </c>
      <c r="G34"/>
      <c r="H34" s="2" t="s">
        <v>12</v>
      </c>
      <c r="K34" s="18"/>
      <c r="L34" t="s">
        <v>111</v>
      </c>
    </row>
    <row r="35" spans="1:12">
      <c r="B35" s="1" t="s">
        <v>41</v>
      </c>
      <c r="C35" s="2" t="s">
        <v>12</v>
      </c>
      <c r="H35" s="2" t="s">
        <v>12</v>
      </c>
      <c r="K35" s="18">
        <v>10000</v>
      </c>
    </row>
    <row r="36" spans="1:12">
      <c r="B36" s="1" t="s">
        <v>42</v>
      </c>
      <c r="C36" s="2" t="s">
        <v>12</v>
      </c>
      <c r="H36" s="2" t="s">
        <v>12</v>
      </c>
      <c r="K36" s="18">
        <v>15000</v>
      </c>
    </row>
    <row r="37" spans="1:12">
      <c r="B37" s="1" t="s">
        <v>43</v>
      </c>
      <c r="C37" s="2" t="s">
        <v>12</v>
      </c>
      <c r="H37" s="2" t="s">
        <v>12</v>
      </c>
      <c r="K37" s="18">
        <v>1500</v>
      </c>
    </row>
    <row r="38" spans="1:12">
      <c r="B38" s="1" t="s">
        <v>44</v>
      </c>
      <c r="C38" s="2" t="s">
        <v>12</v>
      </c>
      <c r="H38" s="2" t="s">
        <v>12</v>
      </c>
      <c r="K38" s="18">
        <v>1500</v>
      </c>
    </row>
    <row r="39" spans="1:12">
      <c r="B39" s="1" t="s">
        <v>45</v>
      </c>
      <c r="C39" s="2" t="s">
        <v>12</v>
      </c>
      <c r="H39" s="2" t="s">
        <v>12</v>
      </c>
      <c r="K39" s="18">
        <v>1000</v>
      </c>
    </row>
    <row r="40" spans="1:12">
      <c r="K40" s="18"/>
    </row>
    <row r="41" spans="1:12">
      <c r="A41" t="s">
        <v>46</v>
      </c>
      <c r="K41" s="18"/>
    </row>
    <row r="42" spans="1:12">
      <c r="B42" s="1" t="s">
        <v>47</v>
      </c>
      <c r="D42" s="2" t="s">
        <v>12</v>
      </c>
      <c r="H42" s="2" t="s">
        <v>12</v>
      </c>
      <c r="K42" s="18"/>
    </row>
    <row r="43" spans="1:12">
      <c r="B43" s="1" t="s">
        <v>48</v>
      </c>
      <c r="C43" s="2" t="s">
        <v>12</v>
      </c>
      <c r="D43" s="2" t="s">
        <v>12</v>
      </c>
      <c r="H43" s="2" t="s">
        <v>12</v>
      </c>
      <c r="K43" s="17" t="s">
        <v>110</v>
      </c>
    </row>
    <row r="44" spans="1:12">
      <c r="B44" s="1" t="s">
        <v>49</v>
      </c>
      <c r="C44" s="2" t="s">
        <v>12</v>
      </c>
      <c r="H44" s="2" t="s">
        <v>12</v>
      </c>
      <c r="K44" s="17" t="s">
        <v>110</v>
      </c>
    </row>
    <row r="45" spans="1:12">
      <c r="B45" t="s">
        <v>50</v>
      </c>
      <c r="C45" s="11" t="s">
        <v>12</v>
      </c>
      <c r="D45"/>
      <c r="E45"/>
      <c r="F45"/>
      <c r="G45"/>
      <c r="H45" s="11" t="s">
        <v>12</v>
      </c>
      <c r="I45"/>
      <c r="J45"/>
      <c r="K45" s="17" t="s">
        <v>110</v>
      </c>
    </row>
    <row r="46" spans="1:12">
      <c r="B46" s="1" t="s">
        <v>51</v>
      </c>
      <c r="C46" s="2" t="s">
        <v>12</v>
      </c>
      <c r="H46" s="2" t="s">
        <v>12</v>
      </c>
      <c r="K46" s="17">
        <v>5000</v>
      </c>
    </row>
    <row r="47" spans="1:12">
      <c r="B47" s="1" t="s">
        <v>52</v>
      </c>
      <c r="C47" s="2" t="s">
        <v>12</v>
      </c>
      <c r="H47" s="2" t="s">
        <v>12</v>
      </c>
      <c r="K47" s="17" t="s">
        <v>110</v>
      </c>
    </row>
    <row r="48" spans="1:12">
      <c r="K48" s="17"/>
    </row>
    <row r="49" spans="1:12">
      <c r="A49" t="s">
        <v>53</v>
      </c>
      <c r="C49"/>
      <c r="H49"/>
      <c r="K49" s="17"/>
    </row>
    <row r="50" spans="1:12">
      <c r="B50" s="1" t="s">
        <v>54</v>
      </c>
      <c r="C50" s="2" t="s">
        <v>12</v>
      </c>
      <c r="H50" s="2" t="s">
        <v>12</v>
      </c>
      <c r="K50" s="17" t="s">
        <v>110</v>
      </c>
    </row>
    <row r="51" spans="1:12">
      <c r="B51" s="1" t="s">
        <v>55</v>
      </c>
      <c r="C51" s="2" t="s">
        <v>12</v>
      </c>
      <c r="H51" s="2" t="s">
        <v>12</v>
      </c>
      <c r="K51" s="17">
        <v>5000</v>
      </c>
    </row>
    <row r="52" spans="1:12">
      <c r="K52" s="17"/>
    </row>
    <row r="53" spans="1:12">
      <c r="A53" t="s">
        <v>56</v>
      </c>
      <c r="K53" s="17"/>
    </row>
    <row r="54" spans="1:12">
      <c r="B54" s="1" t="s">
        <v>57</v>
      </c>
      <c r="C54" s="2" t="s">
        <v>12</v>
      </c>
      <c r="H54" s="2" t="s">
        <v>12</v>
      </c>
      <c r="K54" s="17"/>
      <c r="L54" s="17">
        <v>23200</v>
      </c>
    </row>
    <row r="55" spans="1:12">
      <c r="B55" s="1" t="s">
        <v>58</v>
      </c>
      <c r="C55" s="2" t="s">
        <v>12</v>
      </c>
      <c r="H55" s="2" t="s">
        <v>12</v>
      </c>
      <c r="K55" s="17"/>
      <c r="L55" s="17">
        <v>23200</v>
      </c>
    </row>
    <row r="56" spans="1:12">
      <c r="B56" s="1" t="s">
        <v>59</v>
      </c>
      <c r="C56" s="2" t="s">
        <v>12</v>
      </c>
      <c r="H56" s="2" t="s">
        <v>12</v>
      </c>
      <c r="K56" s="17"/>
      <c r="L56" s="17">
        <f>33990*2</f>
        <v>67980</v>
      </c>
    </row>
    <row r="57" spans="1:12">
      <c r="B57" s="1" t="s">
        <v>60</v>
      </c>
      <c r="C57" s="2" t="s">
        <v>12</v>
      </c>
      <c r="H57" s="2" t="s">
        <v>12</v>
      </c>
      <c r="K57" s="17"/>
      <c r="L57" s="17">
        <v>23200</v>
      </c>
    </row>
    <row r="58" spans="1:12">
      <c r="B58" s="1" t="s">
        <v>61</v>
      </c>
      <c r="C58" s="2" t="s">
        <v>12</v>
      </c>
      <c r="H58" s="2" t="s">
        <v>12</v>
      </c>
      <c r="K58" s="17"/>
      <c r="L58" s="17">
        <v>23200</v>
      </c>
    </row>
    <row r="59" spans="1:12">
      <c r="K59" s="17"/>
    </row>
    <row r="60" spans="1:12">
      <c r="A60" t="s">
        <v>62</v>
      </c>
      <c r="K60" s="17"/>
    </row>
    <row r="61" spans="1:12">
      <c r="B61" s="1" t="s">
        <v>63</v>
      </c>
      <c r="E61" s="2" t="s">
        <v>12</v>
      </c>
      <c r="I61" s="2" t="s">
        <v>12</v>
      </c>
      <c r="K61" s="17"/>
    </row>
    <row r="62" spans="1:12">
      <c r="B62" s="1" t="s">
        <v>64</v>
      </c>
      <c r="E62" s="2" t="s">
        <v>12</v>
      </c>
      <c r="I62" s="2" t="s">
        <v>12</v>
      </c>
      <c r="K62" s="17"/>
    </row>
    <row r="63" spans="1:12">
      <c r="B63" s="1" t="s">
        <v>109</v>
      </c>
      <c r="C63" s="2" t="s">
        <v>12</v>
      </c>
      <c r="E63" s="2" t="s">
        <v>12</v>
      </c>
      <c r="I63" s="2" t="s">
        <v>12</v>
      </c>
      <c r="K63" s="17"/>
    </row>
    <row r="64" spans="1:12">
      <c r="B64" s="1" t="s">
        <v>65</v>
      </c>
      <c r="E64" s="2" t="s">
        <v>12</v>
      </c>
      <c r="I64" s="2" t="s">
        <v>12</v>
      </c>
      <c r="K64" s="17"/>
    </row>
    <row r="65" spans="1:13">
      <c r="B65" t="s">
        <v>66</v>
      </c>
      <c r="C65"/>
      <c r="D65"/>
      <c r="E65" s="11" t="s">
        <v>12</v>
      </c>
      <c r="F65" s="11"/>
      <c r="G65" s="11"/>
      <c r="H65" s="11"/>
      <c r="I65" s="11" t="s">
        <v>12</v>
      </c>
      <c r="J65"/>
      <c r="K65" s="17"/>
    </row>
    <row r="66" spans="1:13">
      <c r="B66" s="1" t="s">
        <v>67</v>
      </c>
      <c r="D66" s="11" t="s">
        <v>12</v>
      </c>
      <c r="I66" s="2" t="s">
        <v>12</v>
      </c>
      <c r="K66" s="17"/>
    </row>
    <row r="67" spans="1:13">
      <c r="B67" s="1" t="s">
        <v>68</v>
      </c>
      <c r="D67" s="11" t="s">
        <v>12</v>
      </c>
      <c r="I67" s="2" t="s">
        <v>12</v>
      </c>
      <c r="K67" s="17"/>
    </row>
    <row r="68" spans="1:13">
      <c r="B68" s="1" t="s">
        <v>69</v>
      </c>
      <c r="D68" s="11"/>
      <c r="E68" s="2" t="s">
        <v>12</v>
      </c>
      <c r="I68" s="2" t="s">
        <v>12</v>
      </c>
      <c r="K68" s="17"/>
    </row>
    <row r="69" spans="1:13">
      <c r="K69" s="17"/>
    </row>
    <row r="70" spans="1:13">
      <c r="A70" t="s">
        <v>70</v>
      </c>
      <c r="K70" s="17"/>
    </row>
    <row r="71" spans="1:13">
      <c r="B71" s="1" t="s">
        <v>112</v>
      </c>
      <c r="E71" s="2" t="s">
        <v>12</v>
      </c>
      <c r="H71" s="2" t="s">
        <v>12</v>
      </c>
      <c r="K71" s="17"/>
      <c r="L71">
        <v>12000</v>
      </c>
    </row>
    <row r="72" spans="1:13">
      <c r="B72" s="1" t="s">
        <v>113</v>
      </c>
      <c r="K72" s="17"/>
      <c r="M72">
        <v>12000</v>
      </c>
    </row>
    <row r="73" spans="1:13">
      <c r="A73" t="s">
        <v>71</v>
      </c>
      <c r="K73" s="17"/>
    </row>
    <row r="74" spans="1:13">
      <c r="B74" s="1" t="s">
        <v>72</v>
      </c>
      <c r="C74" s="2" t="s">
        <v>12</v>
      </c>
      <c r="I74" s="2" t="s">
        <v>12</v>
      </c>
      <c r="K74" s="18">
        <v>23200</v>
      </c>
    </row>
    <row r="75" spans="1:13">
      <c r="B75" s="1" t="s">
        <v>73</v>
      </c>
      <c r="C75" s="2" t="s">
        <v>12</v>
      </c>
      <c r="I75" s="2" t="s">
        <v>12</v>
      </c>
      <c r="K75" s="18">
        <v>46400</v>
      </c>
    </row>
    <row r="76" spans="1:13">
      <c r="B76" s="1" t="s">
        <v>74</v>
      </c>
      <c r="C76" s="2" t="s">
        <v>12</v>
      </c>
      <c r="I76" s="2" t="s">
        <v>12</v>
      </c>
      <c r="K76" s="18">
        <v>0</v>
      </c>
    </row>
    <row r="77" spans="1:13">
      <c r="K77" s="17"/>
    </row>
    <row r="78" spans="1:13">
      <c r="A78" t="s">
        <v>75</v>
      </c>
      <c r="K78" s="17"/>
    </row>
    <row r="79" spans="1:13">
      <c r="B79" s="1" t="s">
        <v>105</v>
      </c>
      <c r="C79" s="2">
        <v>23200</v>
      </c>
      <c r="D79" s="2" t="s">
        <v>107</v>
      </c>
      <c r="K79" s="17"/>
    </row>
    <row r="80" spans="1:13">
      <c r="B80" s="1" t="s">
        <v>106</v>
      </c>
      <c r="C80" s="2">
        <v>33990</v>
      </c>
      <c r="D80" s="2" t="s">
        <v>108</v>
      </c>
      <c r="K80" s="17"/>
    </row>
    <row r="81" spans="1:13">
      <c r="K81" s="17"/>
    </row>
    <row r="82" spans="1:13">
      <c r="K82" s="17"/>
    </row>
    <row r="83" spans="1:13">
      <c r="A83" t="s">
        <v>119</v>
      </c>
      <c r="K83" s="18">
        <f>SUM(K84:K88)</f>
        <v>169738.14716249998</v>
      </c>
      <c r="M83" s="17" t="s">
        <v>120</v>
      </c>
    </row>
    <row r="84" spans="1:13">
      <c r="B84" s="1" t="s">
        <v>114</v>
      </c>
      <c r="C84" s="16">
        <f>3659+3659*0.5715</f>
        <v>5750.1185000000005</v>
      </c>
      <c r="D84" s="16"/>
      <c r="K84" s="18">
        <f>C84* 10</f>
        <v>57501.185000000005</v>
      </c>
      <c r="M84" t="s">
        <v>76</v>
      </c>
    </row>
    <row r="85" spans="1:13">
      <c r="B85" s="1" t="s">
        <v>115</v>
      </c>
      <c r="C85" s="16">
        <f>2080 + 2080*0.5715</f>
        <v>3268.7200000000003</v>
      </c>
      <c r="D85" s="16"/>
      <c r="K85" s="18">
        <f>C85*2</f>
        <v>6537.4400000000005</v>
      </c>
      <c r="M85" t="s">
        <v>102</v>
      </c>
    </row>
    <row r="86" spans="1:13">
      <c r="B86" s="1" t="s">
        <v>118</v>
      </c>
      <c r="C86" s="16">
        <f>3551+3551*0.5715+(3551+3551*0.5715)*0.525</f>
        <v>8510.1046624999999</v>
      </c>
      <c r="D86" s="16">
        <f>3551+3551*0.5715</f>
        <v>5580.3964999999998</v>
      </c>
      <c r="K86" s="18">
        <f>C86+D86*11</f>
        <v>69894.466162500001</v>
      </c>
      <c r="M86" t="s">
        <v>101</v>
      </c>
    </row>
    <row r="87" spans="1:13">
      <c r="B87" s="1" t="s">
        <v>116</v>
      </c>
      <c r="C87" s="16">
        <f>2736+2736*0.5715</f>
        <v>4299.6239999999998</v>
      </c>
      <c r="D87" s="16"/>
      <c r="K87" s="18">
        <f>C87*5</f>
        <v>21498.12</v>
      </c>
      <c r="M87" t="s">
        <v>104</v>
      </c>
    </row>
    <row r="88" spans="1:13">
      <c r="B88" s="1" t="s">
        <v>117</v>
      </c>
      <c r="C88" s="16">
        <f>2276 +2276*0.5715</f>
        <v>3576.7339999999999</v>
      </c>
      <c r="D88" s="16"/>
      <c r="K88" s="18">
        <f>C88*4</f>
        <v>14306.936</v>
      </c>
      <c r="M88" t="s">
        <v>103</v>
      </c>
    </row>
    <row r="89" spans="1:13">
      <c r="A89" t="s">
        <v>77</v>
      </c>
      <c r="K89" s="17"/>
    </row>
    <row r="90" spans="1:13">
      <c r="B90" s="1" t="s">
        <v>78</v>
      </c>
      <c r="K90" s="17"/>
    </row>
    <row r="91" spans="1:13">
      <c r="B91" s="1" t="s">
        <v>79</v>
      </c>
    </row>
    <row r="93" spans="1:13">
      <c r="A93" t="s">
        <v>80</v>
      </c>
    </row>
    <row r="94" spans="1:13">
      <c r="B94" t="s">
        <v>81</v>
      </c>
    </row>
    <row r="95" spans="1:13">
      <c r="B95" s="1" t="s">
        <v>82</v>
      </c>
    </row>
    <row r="96" spans="1:13">
      <c r="B96" s="1" t="s">
        <v>83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"/>
  <sheetViews>
    <sheetView zoomScaleNormal="100" workbookViewId="0">
      <selection activeCell="D19" sqref="D19"/>
    </sheetView>
  </sheetViews>
  <sheetFormatPr defaultRowHeight="12.75"/>
  <cols>
    <col min="1" max="1025" width="11.28515625" customWidth="1"/>
  </cols>
  <sheetData>
    <row r="1" spans="1:13">
      <c r="A1" t="s">
        <v>0</v>
      </c>
      <c r="B1" s="1"/>
      <c r="C1" s="3" t="s">
        <v>1</v>
      </c>
      <c r="F1" s="3"/>
      <c r="G1" s="3" t="s">
        <v>2</v>
      </c>
      <c r="H1" s="3"/>
      <c r="I1" s="3"/>
      <c r="J1" t="s">
        <v>84</v>
      </c>
      <c r="K1" t="s">
        <v>7</v>
      </c>
      <c r="L1" t="s">
        <v>8</v>
      </c>
      <c r="M1" t="s">
        <v>9</v>
      </c>
    </row>
    <row r="2" spans="1:13" s="15" customFormat="1">
      <c r="A2" s="12" t="s">
        <v>3</v>
      </c>
      <c r="B2" s="13"/>
      <c r="C2" s="14" t="s">
        <v>4</v>
      </c>
      <c r="D2" s="14" t="s">
        <v>5</v>
      </c>
      <c r="E2" s="14" t="s">
        <v>6</v>
      </c>
      <c r="F2" s="14"/>
      <c r="G2" s="14" t="s">
        <v>4</v>
      </c>
      <c r="H2" s="14" t="s">
        <v>5</v>
      </c>
      <c r="I2" s="14" t="s">
        <v>6</v>
      </c>
    </row>
    <row r="3" spans="1:13">
      <c r="B3" s="1"/>
      <c r="C3" s="2"/>
      <c r="D3" s="2"/>
      <c r="E3" s="2"/>
      <c r="F3" s="2"/>
      <c r="G3" s="2"/>
      <c r="H3" s="2"/>
      <c r="I3" s="2"/>
    </row>
    <row r="4" spans="1:13">
      <c r="A4" t="s">
        <v>85</v>
      </c>
      <c r="B4" s="1"/>
      <c r="C4" s="2"/>
      <c r="D4" s="2"/>
      <c r="E4" s="2"/>
      <c r="F4" s="2"/>
      <c r="G4" s="2"/>
      <c r="H4" s="2"/>
      <c r="I4" s="2"/>
    </row>
    <row r="5" spans="1:13">
      <c r="B5" s="1" t="s">
        <v>30</v>
      </c>
      <c r="C5" s="2"/>
      <c r="D5" s="2" t="s">
        <v>12</v>
      </c>
      <c r="E5" s="2"/>
      <c r="F5" s="2"/>
      <c r="G5" s="2"/>
      <c r="H5" s="2" t="s">
        <v>12</v>
      </c>
      <c r="I5" s="2"/>
    </row>
    <row r="6" spans="1:13">
      <c r="B6" s="1" t="s">
        <v>31</v>
      </c>
      <c r="C6" s="2"/>
      <c r="D6" s="2" t="s">
        <v>12</v>
      </c>
      <c r="E6" s="2"/>
      <c r="F6" s="2"/>
      <c r="G6" s="2"/>
      <c r="H6" s="2" t="s">
        <v>12</v>
      </c>
      <c r="I6" s="2"/>
    </row>
    <row r="7" spans="1:13">
      <c r="B7" s="1" t="s">
        <v>32</v>
      </c>
      <c r="C7" s="2"/>
      <c r="D7" s="2" t="s">
        <v>12</v>
      </c>
      <c r="E7" s="2"/>
      <c r="F7" s="2"/>
      <c r="G7" s="2"/>
      <c r="H7" s="2" t="s">
        <v>12</v>
      </c>
      <c r="I7" s="2"/>
    </row>
    <row r="8" spans="1:13">
      <c r="B8" s="1" t="s">
        <v>86</v>
      </c>
      <c r="C8" s="2"/>
      <c r="D8" s="2" t="s">
        <v>12</v>
      </c>
      <c r="E8" s="2"/>
      <c r="F8" s="2"/>
      <c r="G8" s="2"/>
      <c r="H8" s="2" t="s">
        <v>12</v>
      </c>
      <c r="I8" s="2"/>
    </row>
    <row r="9" spans="1:13">
      <c r="B9" s="1" t="s">
        <v>87</v>
      </c>
      <c r="C9" s="2"/>
      <c r="D9" s="2" t="s">
        <v>12</v>
      </c>
      <c r="E9" s="2"/>
      <c r="F9" s="2"/>
      <c r="G9" s="2"/>
      <c r="H9" s="2" t="s">
        <v>12</v>
      </c>
      <c r="I9" s="2"/>
    </row>
    <row r="10" spans="1:13">
      <c r="B10" s="1" t="s">
        <v>34</v>
      </c>
      <c r="C10" s="2"/>
      <c r="D10" s="2" t="s">
        <v>12</v>
      </c>
      <c r="E10" s="2"/>
      <c r="F10" s="2"/>
      <c r="G10" s="2"/>
      <c r="H10" s="2" t="s">
        <v>12</v>
      </c>
      <c r="I10" s="2"/>
    </row>
    <row r="11" spans="1:13">
      <c r="B11" s="1" t="s">
        <v>88</v>
      </c>
      <c r="C11" s="2" t="s">
        <v>12</v>
      </c>
      <c r="D11" s="2" t="s">
        <v>12</v>
      </c>
      <c r="E11" s="2"/>
      <c r="F11" s="2"/>
      <c r="H11" s="2" t="s">
        <v>12</v>
      </c>
      <c r="I11" s="2"/>
    </row>
    <row r="12" spans="1:13">
      <c r="B12" s="1" t="s">
        <v>36</v>
      </c>
      <c r="C12" s="2" t="s">
        <v>12</v>
      </c>
      <c r="D12" s="2"/>
      <c r="E12" s="2"/>
      <c r="F12" s="2"/>
      <c r="H12" s="2" t="s">
        <v>12</v>
      </c>
      <c r="I12" s="2"/>
    </row>
    <row r="13" spans="1:13">
      <c r="B13" s="1" t="s">
        <v>37</v>
      </c>
      <c r="C13" s="2" t="s">
        <v>12</v>
      </c>
      <c r="D13" s="2"/>
      <c r="E13" s="2"/>
      <c r="F13" s="2"/>
      <c r="H13" s="2" t="s">
        <v>12</v>
      </c>
      <c r="I13" s="2"/>
    </row>
    <row r="14" spans="1:13">
      <c r="B14" s="1" t="s">
        <v>38</v>
      </c>
      <c r="C14" s="2"/>
      <c r="D14" s="2" t="s">
        <v>12</v>
      </c>
      <c r="E14" s="2"/>
      <c r="F14" s="2"/>
      <c r="G14" s="2"/>
      <c r="H14" s="2" t="s">
        <v>12</v>
      </c>
      <c r="I14" s="2"/>
    </row>
    <row r="15" spans="1:13">
      <c r="B15" s="1" t="s">
        <v>39</v>
      </c>
      <c r="C15" s="2"/>
      <c r="D15" s="2" t="s">
        <v>12</v>
      </c>
      <c r="E15" s="2"/>
      <c r="F15" s="2"/>
      <c r="G15" s="2"/>
      <c r="H15" s="2" t="s">
        <v>12</v>
      </c>
      <c r="I15" s="2"/>
    </row>
    <row r="16" spans="1:13">
      <c r="B16" s="1" t="s">
        <v>40</v>
      </c>
      <c r="C16" s="2" t="s">
        <v>12</v>
      </c>
      <c r="D16" s="2"/>
      <c r="E16" s="2"/>
      <c r="F16" s="2"/>
      <c r="H16" s="2" t="s">
        <v>12</v>
      </c>
      <c r="I16" s="2"/>
    </row>
    <row r="19" spans="1:6">
      <c r="A19" t="s">
        <v>89</v>
      </c>
      <c r="B19" t="s">
        <v>90</v>
      </c>
      <c r="D19">
        <v>279</v>
      </c>
    </row>
    <row r="20" spans="1:6">
      <c r="B20" t="s">
        <v>91</v>
      </c>
      <c r="D20">
        <v>97</v>
      </c>
    </row>
    <row r="21" spans="1:6">
      <c r="B21" t="s">
        <v>92</v>
      </c>
      <c r="D21">
        <v>85</v>
      </c>
    </row>
    <row r="22" spans="1:6">
      <c r="E22">
        <f>SUM(D19:D21)</f>
        <v>461</v>
      </c>
    </row>
    <row r="23" spans="1:6">
      <c r="A23" t="s">
        <v>93</v>
      </c>
      <c r="E23">
        <v>375</v>
      </c>
    </row>
    <row r="24" spans="1:6">
      <c r="A24" t="s">
        <v>94</v>
      </c>
      <c r="E24">
        <v>391</v>
      </c>
    </row>
    <row r="25" spans="1:6">
      <c r="A25" t="s">
        <v>86</v>
      </c>
    </row>
    <row r="27" spans="1:6">
      <c r="A27" t="s">
        <v>95</v>
      </c>
      <c r="E27">
        <v>981</v>
      </c>
    </row>
    <row r="29" spans="1:6">
      <c r="A29" t="s">
        <v>96</v>
      </c>
      <c r="E29">
        <f>56 * 12</f>
        <v>672</v>
      </c>
    </row>
    <row r="31" spans="1:6">
      <c r="A31" t="s">
        <v>97</v>
      </c>
      <c r="F31">
        <f>SUM(E22:E30)</f>
        <v>2880</v>
      </c>
    </row>
    <row r="32" spans="1:6">
      <c r="A32" t="s">
        <v>98</v>
      </c>
      <c r="F32">
        <f>F31*0.15</f>
        <v>432</v>
      </c>
    </row>
    <row r="34" spans="1:6">
      <c r="A34" t="s">
        <v>99</v>
      </c>
      <c r="F34">
        <f>SUM(F31:F33)</f>
        <v>3312</v>
      </c>
    </row>
    <row r="41" spans="1:6">
      <c r="A41" t="s">
        <v>100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57C2A-4DEF-4BAD-978D-F563FC229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8CE07-5598-4452-8E54-63452357CF39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f5c130c8-187c-4e9f-bcf5-7c797d18df11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CF5E8E5-E11B-45FB-9D9F-91883F725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 Neuhauser</dc:creator>
  <dc:description/>
  <cp:lastModifiedBy>Craig</cp:lastModifiedBy>
  <cp:revision>14</cp:revision>
  <dcterms:created xsi:type="dcterms:W3CDTF">2020-01-27T20:34:05Z</dcterms:created>
  <dcterms:modified xsi:type="dcterms:W3CDTF">2020-02-10T03:38:43Z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