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MOBB/NSF Proposal/"/>
    </mc:Choice>
  </mc:AlternateContent>
  <bookViews>
    <workbookView xWindow="0" yWindow="1680" windowWidth="19440" windowHeight="15600" tabRatio="500"/>
  </bookViews>
  <sheets>
    <sheet name="Sheet1" sheetId="1" r:id="rId1"/>
  </sheets>
  <calcPr calcId="162913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" l="1"/>
  <c r="F8" i="1" s="1"/>
  <c r="E7" i="1"/>
  <c r="I26" i="1"/>
  <c r="I21" i="1"/>
  <c r="I20" i="1"/>
  <c r="I15" i="1"/>
  <c r="I14" i="1"/>
  <c r="I12" i="1"/>
  <c r="I11" i="1"/>
  <c r="I10" i="1"/>
  <c r="I9" i="1"/>
  <c r="I7" i="1"/>
  <c r="D48" i="1"/>
  <c r="F51" i="1" s="1"/>
  <c r="F40" i="1"/>
  <c r="D16" i="1"/>
  <c r="I16" i="1" s="1"/>
  <c r="F7" i="1" l="1"/>
  <c r="F55" i="1" s="1"/>
  <c r="D60" i="1" l="1"/>
</calcChain>
</file>

<file path=xl/sharedStrings.xml><?xml version="1.0" encoding="utf-8"?>
<sst xmlns="http://schemas.openxmlformats.org/spreadsheetml/2006/main" count="84" uniqueCount="62">
  <si>
    <t>MARS 2021 Science Node</t>
  </si>
  <si>
    <t>Science Node refurbishment</t>
  </si>
  <si>
    <t>X</t>
  </si>
  <si>
    <t>MOBB Super-SIIM development and construction</t>
  </si>
  <si>
    <t>SuperSIIM enclosure material</t>
  </si>
  <si>
    <t>SuperSIIM enclosure labor</t>
  </si>
  <si>
    <t>Purchase (1) 8-pin Seacon penetrator for MOBB pigtail</t>
  </si>
  <si>
    <t>Purchase (1) 8-pin Seacon connector for MOBB pigtail</t>
  </si>
  <si>
    <t>Extension cable between MARS and Super-SIIM at MOBB</t>
  </si>
  <si>
    <t>Need to have 2 of each, so we have a spare; this should be equipment fabrication</t>
  </si>
  <si>
    <t>MOBB Seismometer system</t>
  </si>
  <si>
    <t>MBARI ship time</t>
  </si>
  <si>
    <t>Install MOBB electronics and current meter (1 Carson day)</t>
  </si>
  <si>
    <t>Lay and bury extension cable, connect both ends (2 Flyer days)</t>
  </si>
  <si>
    <t>Retrieve current seismometer (1 Carson day)</t>
  </si>
  <si>
    <t>Install seismometer and backfill caisson (1 Carson day)</t>
  </si>
  <si>
    <t>Port fees</t>
  </si>
  <si>
    <t>Ship costs:</t>
  </si>
  <si>
    <t>MBARI Labor costs: With fringe/week</t>
  </si>
  <si>
    <t>Engineering rate /week</t>
  </si>
  <si>
    <t>10 weeks of time</t>
  </si>
  <si>
    <t>Technician rate /week</t>
  </si>
  <si>
    <t>2 weeks to help with assembly</t>
  </si>
  <si>
    <t>12 weeks (design time assembly etc), no overhead</t>
  </si>
  <si>
    <t>Machinist1 /week</t>
  </si>
  <si>
    <t>Machinist2 /week</t>
  </si>
  <si>
    <t>BSL Labor costs</t>
  </si>
  <si>
    <t>Software developer/integrator rate</t>
  </si>
  <si>
    <t>Scientist rate</t>
  </si>
  <si>
    <t>cost</t>
  </si>
  <si>
    <t>MOBB: UCB subcontract to MBARI</t>
  </si>
  <si>
    <t>Purchase (1) 8-pin Subconn penetrator for seismometer housing</t>
  </si>
  <si>
    <t>MOBB Electronics Module refurb, 2 units</t>
  </si>
  <si>
    <t>FSI Current meter, 2 units</t>
  </si>
  <si>
    <t>Purchase (12) 8-pin Subconn penetrators for glass spheres, $200 ea</t>
  </si>
  <si>
    <t>Purchase (12) 8-pin inline Subconn connector pairs for system interconnects, $200 ea</t>
  </si>
  <si>
    <t>Refurb (4) 8-pin ODI bulkhead connector (seismometer and current meter), $5k ea.</t>
  </si>
  <si>
    <t>Refurb (2) 12-pin ODI bulkhead connector (MARS connection), $5k ea</t>
  </si>
  <si>
    <t>Mold penetrator to flying lead seismo cable</t>
  </si>
  <si>
    <t>Mold (6) ODI bulkhead connectors to Subconn cables, $200 ea</t>
  </si>
  <si>
    <t>Refurb FSI current meters, $5k ea</t>
  </si>
  <si>
    <t>Refurb (2) mechanical frame of electronics module, misc. mech. parts, $1k ea</t>
  </si>
  <si>
    <t>$1000/month for 12 months</t>
  </si>
  <si>
    <t>Total Materials, Services, and Labor</t>
  </si>
  <si>
    <t>Rachael Carson day rate cw Ventana 2021</t>
  </si>
  <si>
    <t>Western Flyer day rate cw DR 2021</t>
  </si>
  <si>
    <t>5 weeks to Refurb Cable lay sled</t>
  </si>
  <si>
    <t>4 weeks to build Super SIIM</t>
  </si>
  <si>
    <t>Operations Mgr rate 1 wk = CIP no overhead</t>
  </si>
  <si>
    <t>Purchase (2) hybrid ODI flying connectors, $60k ea</t>
  </si>
  <si>
    <t>Purchase (3) ODI 12-pin copper bulkhead connectors (future use), $15k ea</t>
  </si>
  <si>
    <t>Mold (2) hybrid ODI flying connectors to extension cable, $7.5k ea</t>
  </si>
  <si>
    <t>purchase 3.25 km EO cable</t>
  </si>
  <si>
    <t>connectors cable purchase</t>
  </si>
  <si>
    <t>outside services</t>
  </si>
  <si>
    <t>electronic components timing web controller ethernet sw analog sensing GF sensing atc</t>
  </si>
  <si>
    <t>Ship time</t>
  </si>
  <si>
    <t>total labor</t>
  </si>
  <si>
    <t>total all inclusive</t>
  </si>
  <si>
    <t xml:space="preserve">One ODI Hybrid connector for future DAS port subcontract from Stanford                                                 </t>
  </si>
  <si>
    <t>With tax and shipping</t>
  </si>
  <si>
    <t>Electronic Technician 1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</si>
</sst>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&quot;$&quot;#,##0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wrapText="1"/>
    </xf>
    <xf numFmtId="0" fontId="0" fillId="2" borderId="0" xfId="0" applyFont="1" applyFill="1" applyAlignment="1"/>
    <xf numFmtId="0" fontId="1" fillId="0" borderId="0" xfId="0" applyFont="1"/>
    <xf numFmtId="0" fontId="0" fillId="0" borderId="0" xfId="0" applyFont="1" applyAlignment="1"/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right"/>
    </xf>
    <xf numFmtId="0" fontId="5" fillId="0" borderId="0" xfId="0" applyFont="1"/>
    <xf numFmtId="164" fontId="6" fillId="0" borderId="0" xfId="0" applyNumberFormat="1" applyFont="1"/>
    <xf numFmtId="164" fontId="2" fillId="0" borderId="0" xfId="0" applyNumberFormat="1" applyFont="1" applyAlignment="1">
      <alignment horizontal="center"/>
    </xf>
    <xf numFmtId="0" fontId="2" fillId="0" borderId="0" xfId="0" applyFont="1" applyBorder="1"/>
    <xf numFmtId="0" fontId="0" fillId="0" borderId="2" xfId="0" applyFont="1" applyBorder="1" applyAlignment="1"/>
    <xf numFmtId="164" fontId="2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/>
    <xf numFmtId="0" fontId="0" fillId="0" borderId="0" xfId="0" applyFont="1" applyAlignment="1"/>
    <xf numFmtId="165" fontId="6" fillId="0" borderId="0" xfId="0" applyNumberFormat="1" applyFont="1"/>
    <xf numFmtId="165" fontId="2" fillId="0" borderId="0" xfId="0" applyNumberFormat="1" applyFont="1" applyAlignment="1">
      <alignment wrapText="1"/>
    </xf>
    <xf numFmtId="0" fontId="2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1"/>
  <sheetViews>
    <sheetView tabSelected="1" topLeftCell="A19" zoomScale="75" zoomScaleNormal="75" workbookViewId="0">
      <selection activeCell="C49" sqref="C49"/>
    </sheetView>
  </sheetViews>
  <sheetFormatPr defaultColWidth="11" defaultRowHeight="15.75" x14ac:dyDescent="0.25"/>
  <cols>
    <col min="2" max="2" width="60.5" customWidth="1"/>
    <col min="4" max="4" width="15.875" customWidth="1"/>
    <col min="5" max="5" width="84.375" customWidth="1"/>
  </cols>
  <sheetData>
    <row r="1" spans="1:24" s="21" customFormat="1" x14ac:dyDescent="0.25">
      <c r="A1" s="21" t="s">
        <v>30</v>
      </c>
      <c r="D1" s="21" t="s">
        <v>29</v>
      </c>
    </row>
    <row r="3" spans="1:24" s="6" customFormat="1" ht="12.75" customHeight="1" x14ac:dyDescent="0.25">
      <c r="A3" s="1" t="s">
        <v>0</v>
      </c>
      <c r="B3" s="2"/>
      <c r="C3" s="3"/>
      <c r="D3" s="4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s="6" customFormat="1" ht="12.75" customHeight="1" x14ac:dyDescent="0.25">
      <c r="A4" s="1"/>
      <c r="B4" s="2" t="s">
        <v>1</v>
      </c>
      <c r="C4" s="3" t="s">
        <v>2</v>
      </c>
      <c r="D4" s="4"/>
      <c r="E4" s="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s="6" customFormat="1" ht="12.75" customHeight="1" x14ac:dyDescent="0.25">
      <c r="A5" s="1"/>
      <c r="B5" s="2"/>
      <c r="C5" s="3"/>
      <c r="D5" s="4"/>
      <c r="E5" s="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s="6" customFormat="1" ht="12.75" customHeight="1" x14ac:dyDescent="0.25">
      <c r="A6" s="1" t="s">
        <v>3</v>
      </c>
      <c r="B6" s="2"/>
      <c r="C6" s="3"/>
      <c r="D6" s="4"/>
      <c r="E6" s="5" t="s">
        <v>59</v>
      </c>
      <c r="F6" s="1" t="s">
        <v>60</v>
      </c>
      <c r="G6" s="1"/>
      <c r="H6" s="1"/>
      <c r="I6" s="1" t="s">
        <v>60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s="6" customFormat="1" ht="12.75" customHeight="1" x14ac:dyDescent="0.25">
      <c r="A7" s="1"/>
      <c r="B7" s="2" t="s">
        <v>4</v>
      </c>
      <c r="C7" s="3" t="s">
        <v>2</v>
      </c>
      <c r="D7" s="4">
        <v>12000</v>
      </c>
      <c r="E7" s="30">
        <f>SUM(D7,D9,D10,D11,D12,D14,D15,D16,D20,D21,D26)</f>
        <v>280950</v>
      </c>
      <c r="F7" s="31">
        <f>SUM(E7+E7*0.15)</f>
        <v>323092.5</v>
      </c>
      <c r="G7" s="1" t="s">
        <v>53</v>
      </c>
      <c r="H7" s="1"/>
      <c r="I7" s="31">
        <f>D7+D7*0.15</f>
        <v>13800</v>
      </c>
      <c r="J7" s="3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s="6" customFormat="1" ht="12.75" customHeight="1" x14ac:dyDescent="0.25">
      <c r="A8" s="1"/>
      <c r="B8" s="2" t="s">
        <v>5</v>
      </c>
      <c r="C8" s="3" t="s">
        <v>2</v>
      </c>
      <c r="D8" s="4"/>
      <c r="E8" s="30">
        <f>SUM(D18,D19,D22,D23,D27,D30)</f>
        <v>43400</v>
      </c>
      <c r="F8" s="31">
        <f>SUM(E8+E8*0.15)</f>
        <v>49910</v>
      </c>
      <c r="G8" s="1" t="s">
        <v>54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s="6" customFormat="1" ht="12.75" customHeight="1" x14ac:dyDescent="0.25">
      <c r="A9" s="1"/>
      <c r="B9" s="2" t="s">
        <v>50</v>
      </c>
      <c r="C9" s="3" t="s">
        <v>2</v>
      </c>
      <c r="D9" s="4">
        <v>45000</v>
      </c>
      <c r="E9" s="5"/>
      <c r="F9" s="1"/>
      <c r="G9" s="1"/>
      <c r="H9" s="1"/>
      <c r="I9" s="31">
        <f>D9+D9*0.15</f>
        <v>51750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s="6" customFormat="1" ht="12.75" customHeight="1" x14ac:dyDescent="0.25">
      <c r="A10" s="1"/>
      <c r="B10" s="2" t="s">
        <v>6</v>
      </c>
      <c r="C10" s="3" t="s">
        <v>2</v>
      </c>
      <c r="D10" s="4">
        <v>1500</v>
      </c>
      <c r="E10" s="5"/>
      <c r="F10" s="1"/>
      <c r="G10" s="1"/>
      <c r="H10" s="1"/>
      <c r="I10" s="31">
        <f>D10 +D10*0.15</f>
        <v>1725</v>
      </c>
      <c r="J10" s="3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s="6" customFormat="1" ht="12.75" customHeight="1" x14ac:dyDescent="0.25">
      <c r="A11" s="1"/>
      <c r="B11" s="2" t="s">
        <v>7</v>
      </c>
      <c r="C11" s="3" t="s">
        <v>2</v>
      </c>
      <c r="D11" s="4">
        <v>1500</v>
      </c>
      <c r="E11" s="5"/>
      <c r="F11" s="1"/>
      <c r="G11" s="1"/>
      <c r="H11" s="1"/>
      <c r="I11" s="31">
        <f>D11+D11*0.15</f>
        <v>1725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s="6" customFormat="1" ht="12.75" customHeight="1" x14ac:dyDescent="0.25">
      <c r="A12" s="1"/>
      <c r="B12" s="2" t="s">
        <v>55</v>
      </c>
      <c r="C12" s="3"/>
      <c r="D12" s="4">
        <v>15000</v>
      </c>
      <c r="E12" s="5"/>
      <c r="F12" s="1"/>
      <c r="G12" s="1"/>
      <c r="H12" s="1"/>
      <c r="I12" s="31">
        <f>D12+D12*0.15</f>
        <v>17250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s="6" customFormat="1" ht="12.75" customHeight="1" x14ac:dyDescent="0.25">
      <c r="A13" s="1" t="s">
        <v>8</v>
      </c>
      <c r="B13" s="2"/>
      <c r="C13" s="3"/>
      <c r="D13" s="4"/>
      <c r="E13" s="5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s="6" customFormat="1" ht="12.75" customHeight="1" x14ac:dyDescent="0.25">
      <c r="A14" s="1"/>
      <c r="B14" s="2" t="s">
        <v>49</v>
      </c>
      <c r="C14" s="3" t="s">
        <v>2</v>
      </c>
      <c r="D14" s="4">
        <v>120000</v>
      </c>
      <c r="E14" s="5"/>
      <c r="F14" s="1"/>
      <c r="G14" s="1"/>
      <c r="H14" s="1"/>
      <c r="I14" s="31">
        <f>D14+D14*0.15</f>
        <v>138000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s="6" customFormat="1" ht="12.75" customHeight="1" x14ac:dyDescent="0.25">
      <c r="A15" s="1"/>
      <c r="B15" s="2" t="s">
        <v>51</v>
      </c>
      <c r="C15" s="3" t="s">
        <v>2</v>
      </c>
      <c r="D15" s="4">
        <v>15000</v>
      </c>
      <c r="E15" s="5"/>
      <c r="F15" s="1"/>
      <c r="G15" s="1"/>
      <c r="H15" s="1"/>
      <c r="I15" s="31">
        <f>D15+D15*0.15</f>
        <v>17250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s="6" customFormat="1" ht="12.75" customHeight="1" x14ac:dyDescent="0.25">
      <c r="A16" s="1"/>
      <c r="B16" s="2" t="s">
        <v>52</v>
      </c>
      <c r="C16" s="3"/>
      <c r="D16" s="34">
        <f>19.8 * 3250</f>
        <v>64350</v>
      </c>
      <c r="F16" s="1"/>
      <c r="G16" s="1"/>
      <c r="H16" s="1"/>
      <c r="I16" s="35">
        <f>SUM(D16+D16*0.15)</f>
        <v>74002.5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s="6" customFormat="1" ht="12.75" customHeight="1" x14ac:dyDescent="0.25">
      <c r="A17" s="25" t="s">
        <v>32</v>
      </c>
      <c r="B17" s="2"/>
      <c r="C17" s="3"/>
      <c r="D17" s="4"/>
      <c r="E17" s="5" t="s">
        <v>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s="6" customFormat="1" ht="12.75" customHeight="1" x14ac:dyDescent="0.25">
      <c r="A18" s="7"/>
      <c r="B18" s="2" t="s">
        <v>36</v>
      </c>
      <c r="C18" s="8" t="s">
        <v>2</v>
      </c>
      <c r="D18" s="24">
        <v>20000</v>
      </c>
      <c r="E18" s="9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6" customFormat="1" ht="12.75" customHeight="1" x14ac:dyDescent="0.25">
      <c r="A19" s="1"/>
      <c r="B19" s="2" t="s">
        <v>37</v>
      </c>
      <c r="C19" s="3" t="s">
        <v>2</v>
      </c>
      <c r="D19" s="4">
        <v>10000</v>
      </c>
      <c r="E19" s="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s="6" customFormat="1" ht="12.75" customHeight="1" x14ac:dyDescent="0.25">
      <c r="A20" s="1"/>
      <c r="B20" s="2" t="s">
        <v>34</v>
      </c>
      <c r="C20" s="3" t="s">
        <v>2</v>
      </c>
      <c r="D20" s="4">
        <v>2400</v>
      </c>
      <c r="E20" s="5"/>
      <c r="F20" s="1"/>
      <c r="G20" s="1"/>
      <c r="H20" s="1"/>
      <c r="I20" s="31">
        <f>D20+D20*0.15</f>
        <v>2760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s="22" customFormat="1" ht="12.75" customHeight="1" x14ac:dyDescent="0.25">
      <c r="A21" s="1"/>
      <c r="B21" s="2" t="s">
        <v>35</v>
      </c>
      <c r="C21" s="3" t="s">
        <v>2</v>
      </c>
      <c r="D21" s="4">
        <v>2400</v>
      </c>
      <c r="E21" s="5"/>
      <c r="F21" s="1"/>
      <c r="G21" s="1"/>
      <c r="H21" s="1"/>
      <c r="I21" s="31">
        <f>D21+D21*0.15</f>
        <v>2760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s="6" customFormat="1" ht="12.75" customHeight="1" x14ac:dyDescent="0.25">
      <c r="A22" s="1"/>
      <c r="B22" s="2" t="s">
        <v>39</v>
      </c>
      <c r="C22" s="3" t="s">
        <v>2</v>
      </c>
      <c r="D22" s="4">
        <v>1200</v>
      </c>
      <c r="E22" s="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s="22" customFormat="1" ht="12.75" customHeight="1" x14ac:dyDescent="0.25">
      <c r="A23" s="1"/>
      <c r="B23" s="2" t="s">
        <v>41</v>
      </c>
      <c r="C23" s="3" t="s">
        <v>2</v>
      </c>
      <c r="D23" s="4">
        <v>2000</v>
      </c>
      <c r="E23" s="5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s="6" customFormat="1" ht="12.75" customHeight="1" x14ac:dyDescent="0.25">
      <c r="A24" s="1"/>
      <c r="B24" s="2"/>
      <c r="C24" s="3"/>
      <c r="D24" s="4"/>
      <c r="E24" s="5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s="6" customFormat="1" ht="12.75" customHeight="1" x14ac:dyDescent="0.25">
      <c r="A25" s="1" t="s">
        <v>10</v>
      </c>
      <c r="B25" s="2"/>
      <c r="C25" s="3"/>
      <c r="D25" s="4"/>
      <c r="E25" s="5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s="6" customFormat="1" ht="12.75" customHeight="1" x14ac:dyDescent="0.25">
      <c r="A26" s="1"/>
      <c r="B26" s="23" t="s">
        <v>31</v>
      </c>
      <c r="C26" s="3" t="s">
        <v>2</v>
      </c>
      <c r="D26" s="4">
        <v>1800</v>
      </c>
      <c r="E26" s="5"/>
      <c r="F26" s="1"/>
      <c r="G26" s="1"/>
      <c r="H26" s="1"/>
      <c r="I26" s="31">
        <f>D26+D26*0.15</f>
        <v>2070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s="6" customFormat="1" ht="12.75" customHeight="1" x14ac:dyDescent="0.25">
      <c r="A27" s="1"/>
      <c r="B27" s="2" t="s">
        <v>38</v>
      </c>
      <c r="C27" s="3" t="s">
        <v>2</v>
      </c>
      <c r="D27" s="26">
        <v>200</v>
      </c>
      <c r="E27" s="5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s="6" customFormat="1" ht="12.75" customHeight="1" x14ac:dyDescent="0.25">
      <c r="A28" s="1"/>
      <c r="B28" s="2"/>
      <c r="C28" s="3"/>
      <c r="D28" s="4"/>
      <c r="E28" s="5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s="6" customFormat="1" ht="12.75" customHeight="1" x14ac:dyDescent="0.25">
      <c r="A29" s="25" t="s">
        <v>33</v>
      </c>
      <c r="B29" s="2"/>
      <c r="C29" s="1"/>
      <c r="D29" s="4"/>
      <c r="E29" s="5" t="s">
        <v>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s="6" customFormat="1" ht="12.75" customHeight="1" x14ac:dyDescent="0.25">
      <c r="A30" s="1"/>
      <c r="B30" s="2" t="s">
        <v>40</v>
      </c>
      <c r="C30" s="3" t="s">
        <v>2</v>
      </c>
      <c r="D30" s="4">
        <v>10000</v>
      </c>
      <c r="E30" s="1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s="6" customFormat="1" ht="12.75" customHeight="1" x14ac:dyDescent="0.25">
      <c r="A31" s="1"/>
      <c r="B31" s="2"/>
      <c r="C31" s="3"/>
      <c r="D31" s="4"/>
      <c r="E31" s="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s="6" customFormat="1" ht="12.75" customHeight="1" x14ac:dyDescent="0.25">
      <c r="A32" s="1" t="s">
        <v>11</v>
      </c>
      <c r="B32" s="2"/>
      <c r="C32" s="3"/>
      <c r="D32" s="4"/>
      <c r="E32" s="5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s="6" customFormat="1" ht="12.75" customHeight="1" x14ac:dyDescent="0.25">
      <c r="A33" s="1" t="s">
        <v>17</v>
      </c>
      <c r="B33" s="2"/>
      <c r="C33" s="3"/>
      <c r="D33" s="4"/>
      <c r="E33" s="5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s="6" customFormat="1" ht="12.75" customHeight="1" x14ac:dyDescent="0.25">
      <c r="A34" s="1"/>
      <c r="B34" s="2" t="s">
        <v>44</v>
      </c>
      <c r="C34" s="27">
        <v>23200</v>
      </c>
      <c r="D34"/>
      <c r="E34" s="5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s="6" customFormat="1" ht="12.75" customHeight="1" x14ac:dyDescent="0.25">
      <c r="A35" s="1"/>
      <c r="B35" s="2" t="s">
        <v>45</v>
      </c>
      <c r="C35" s="27">
        <v>33990</v>
      </c>
      <c r="D35"/>
      <c r="E35" s="5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s="6" customFormat="1" ht="12.75" customHeight="1" x14ac:dyDescent="0.25">
      <c r="A36" s="1"/>
      <c r="B36" s="2" t="s">
        <v>12</v>
      </c>
      <c r="C36" s="3" t="s">
        <v>2</v>
      </c>
      <c r="D36" s="4">
        <v>23200</v>
      </c>
      <c r="E36" s="5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s="6" customFormat="1" ht="12.75" customHeight="1" x14ac:dyDescent="0.25">
      <c r="A37" s="1"/>
      <c r="B37" s="2" t="s">
        <v>13</v>
      </c>
      <c r="C37" s="3" t="s">
        <v>2</v>
      </c>
      <c r="D37" s="4">
        <v>67980</v>
      </c>
      <c r="E37" s="5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s="6" customFormat="1" ht="12.75" customHeight="1" x14ac:dyDescent="0.25">
      <c r="A38" s="1"/>
      <c r="B38" s="2" t="s">
        <v>14</v>
      </c>
      <c r="C38" s="3" t="s">
        <v>2</v>
      </c>
      <c r="D38" s="4">
        <v>23200</v>
      </c>
      <c r="E38" s="5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s="6" customFormat="1" ht="12.75" customHeight="1" x14ac:dyDescent="0.25">
      <c r="A39" s="1"/>
      <c r="B39" s="2" t="s">
        <v>15</v>
      </c>
      <c r="C39" s="3" t="s">
        <v>2</v>
      </c>
      <c r="D39" s="4">
        <v>23200</v>
      </c>
      <c r="E39" s="5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s="6" customFormat="1" ht="12.75" customHeight="1" x14ac:dyDescent="0.25">
      <c r="A40" s="1"/>
      <c r="B40" s="2"/>
      <c r="C40" s="3"/>
      <c r="D40" s="4"/>
      <c r="E40" s="5"/>
      <c r="F40" s="31">
        <f>SUM(D36:D39)</f>
        <v>137580</v>
      </c>
      <c r="G40" s="1" t="s">
        <v>56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s="20" customFormat="1" ht="12.75" customHeight="1" x14ac:dyDescent="0.25">
      <c r="A41" s="15" t="s">
        <v>16</v>
      </c>
      <c r="B41" s="16"/>
      <c r="C41" s="17"/>
      <c r="D41" s="18"/>
      <c r="E41" s="19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1:24" s="20" customFormat="1" ht="12.75" customHeight="1" x14ac:dyDescent="0.25">
      <c r="A42" s="15"/>
      <c r="B42" s="16" t="s">
        <v>42</v>
      </c>
      <c r="C42" s="17"/>
      <c r="D42" s="18">
        <v>12000</v>
      </c>
      <c r="E42" s="19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1:24" s="6" customFormat="1" ht="12.75" customHeight="1" x14ac:dyDescent="0.25">
      <c r="A43" s="1"/>
      <c r="B43" s="2"/>
      <c r="C43" s="3"/>
      <c r="D43" s="4"/>
      <c r="E43" s="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s="6" customFormat="1" ht="12.75" customHeight="1" x14ac:dyDescent="0.25">
      <c r="A44" s="1"/>
      <c r="B44" s="2"/>
      <c r="C44" s="3"/>
      <c r="D44" s="4"/>
      <c r="E44" s="5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s="6" customFormat="1" ht="12.75" customHeight="1" x14ac:dyDescent="0.25">
      <c r="A45" s="36" t="s">
        <v>18</v>
      </c>
      <c r="B45" s="37"/>
      <c r="C45" s="3"/>
      <c r="D45" s="4"/>
      <c r="E45" s="1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s="6" customFormat="1" ht="12.75" customHeight="1" x14ac:dyDescent="0.25">
      <c r="A46" s="11"/>
      <c r="B46" s="2" t="s">
        <v>19</v>
      </c>
      <c r="C46" s="27">
        <v>5750.12</v>
      </c>
      <c r="D46" s="4">
        <v>57501.184999999998</v>
      </c>
      <c r="E46" s="11" t="s">
        <v>20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s="6" customFormat="1" ht="12.75" customHeight="1" x14ac:dyDescent="0.25">
      <c r="A47" s="11"/>
      <c r="B47" s="2" t="s">
        <v>21</v>
      </c>
      <c r="C47" s="27">
        <v>3268.72</v>
      </c>
      <c r="D47" s="4">
        <v>6537.44</v>
      </c>
      <c r="E47" s="11" t="s">
        <v>22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s="6" customFormat="1" ht="12.75" customHeight="1" x14ac:dyDescent="0.25">
      <c r="A48" s="11"/>
      <c r="B48" s="2" t="s">
        <v>48</v>
      </c>
      <c r="C48" s="27">
        <v>5580.4</v>
      </c>
      <c r="D48" s="4">
        <f>11*C48</f>
        <v>61384.399999999994</v>
      </c>
      <c r="E48" s="11" t="s">
        <v>23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s="33" customFormat="1" ht="12.75" customHeight="1" x14ac:dyDescent="0.25">
      <c r="A49" s="32"/>
      <c r="B49" s="2" t="s">
        <v>61</v>
      </c>
      <c r="C49" s="27"/>
      <c r="D49" s="4"/>
      <c r="E49" s="3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s="6" customFormat="1" ht="12.75" customHeight="1" x14ac:dyDescent="0.25">
      <c r="A50" s="11"/>
      <c r="B50" s="2" t="s">
        <v>24</v>
      </c>
      <c r="C50" s="27">
        <v>4299.62</v>
      </c>
      <c r="D50" s="4">
        <v>21498.12</v>
      </c>
      <c r="E50" s="11" t="s">
        <v>46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s="6" customFormat="1" ht="12.75" customHeight="1" x14ac:dyDescent="0.25">
      <c r="A51" s="11"/>
      <c r="B51" s="2" t="s">
        <v>25</v>
      </c>
      <c r="C51" s="27">
        <v>3576.73</v>
      </c>
      <c r="D51" s="4">
        <v>14306.936</v>
      </c>
      <c r="E51" s="11" t="s">
        <v>47</v>
      </c>
      <c r="F51" s="31">
        <f>SUM(D46:D51)</f>
        <v>161228.08099999998</v>
      </c>
      <c r="G51" s="1" t="s">
        <v>57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s="6" customFormat="1" ht="12.75" customHeight="1" x14ac:dyDescent="0.25">
      <c r="A52" s="1"/>
      <c r="B52" s="2"/>
      <c r="C52" s="3"/>
      <c r="D52" s="4"/>
      <c r="E52" s="5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s="6" customFormat="1" ht="12.75" customHeight="1" x14ac:dyDescent="0.25">
      <c r="A53" s="1" t="s">
        <v>26</v>
      </c>
      <c r="B53" s="2"/>
      <c r="C53" s="3"/>
      <c r="D53" s="4"/>
      <c r="E53" s="5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s="6" customFormat="1" ht="12.75" customHeight="1" x14ac:dyDescent="0.25">
      <c r="A54" s="1"/>
      <c r="B54" s="2" t="s">
        <v>27</v>
      </c>
      <c r="C54" s="3"/>
      <c r="D54" s="4"/>
      <c r="E54" s="30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s="6" customFormat="1" ht="12.75" customHeight="1" x14ac:dyDescent="0.25">
      <c r="A55" s="1"/>
      <c r="B55" s="2" t="s">
        <v>28</v>
      </c>
      <c r="C55" s="3"/>
      <c r="D55" s="4"/>
      <c r="E55" s="5"/>
      <c r="F55" s="31">
        <f>SUM(F7:F51)</f>
        <v>671810.58100000001</v>
      </c>
      <c r="G55" s="1" t="s">
        <v>58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s="6" customFormat="1" ht="12.75" customHeight="1" x14ac:dyDescent="0.25">
      <c r="A56" s="1"/>
      <c r="B56" s="2"/>
      <c r="C56" s="3"/>
      <c r="D56" s="4"/>
      <c r="E56" s="5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s="6" customFormat="1" ht="12.75" customHeight="1" x14ac:dyDescent="0.25">
      <c r="D57" s="4"/>
      <c r="E57" s="5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s="6" customFormat="1" ht="12.75" customHeight="1" x14ac:dyDescent="0.25">
      <c r="D58" s="4"/>
      <c r="E58" s="5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s="6" customFormat="1" ht="12.75" customHeight="1" x14ac:dyDescent="0.25">
      <c r="A59" s="29"/>
      <c r="B59" s="12"/>
      <c r="C59" s="12"/>
      <c r="D59" s="13"/>
      <c r="E59" s="14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s="6" customFormat="1" ht="12.75" customHeight="1" x14ac:dyDescent="0.25">
      <c r="A60" s="28" t="s">
        <v>43</v>
      </c>
      <c r="D60" s="4">
        <f>SUM(D7:D58)</f>
        <v>635158.08100000001</v>
      </c>
      <c r="E60" s="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s="6" customFormat="1" ht="12.75" customHeight="1" x14ac:dyDescent="0.25">
      <c r="A61" s="1"/>
      <c r="B61" s="2"/>
      <c r="C61" s="3"/>
      <c r="D61" s="4"/>
      <c r="E61" s="5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</sheetData>
  <mergeCells count="1">
    <mergeCell ref="A45:B45"/>
  </mergeCells>
  <pageMargins left="0.7" right="0.7" top="0.75" bottom="0.75" header="0.3" footer="0.3"/>
  <pageSetup scale="66" fitToWidth="0" orientation="landscape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8" ma:contentTypeDescription="Create a new document." ma:contentTypeScope="" ma:versionID="6089939b5a67b3956cf835ceed87c5f5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75f902c9f62bfe4e6cccaae98c75aa5a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78ABAE5-4567-4E9C-9F1F-C7C148BCB4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EE35F8-078B-47BB-A28A-A20B6E8F55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1EDD28-3249-4291-B85F-9A97F8917550}">
  <ds:schemaRefs>
    <ds:schemaRef ds:uri="f5c130c8-187c-4e9f-bcf5-7c797d18df11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U.C. Berkeley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Romanowicz</dc:creator>
  <cp:lastModifiedBy>Craig Dawe</cp:lastModifiedBy>
  <cp:lastPrinted>2020-02-11T21:27:09Z</cp:lastPrinted>
  <dcterms:created xsi:type="dcterms:W3CDTF">2020-02-07T16:44:34Z</dcterms:created>
  <dcterms:modified xsi:type="dcterms:W3CDTF">2020-02-11T22:46:36Z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