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18720" windowHeight="8196" activeTab="1"/>
  </bookViews>
  <sheets>
    <sheet name="HD HD HiQ MODE" sheetId="8" r:id="rId1"/>
    <sheet name="UHD_XHD MODE" sheetId="9" r:id="rId2"/>
    <sheet name="FORMULAS" sheetId="1" r:id="rId3"/>
  </sheets>
  <definedNames>
    <definedName name="MATERIAL">'HD HD HiQ MODE'!$P$2:$P$10</definedName>
  </definedNames>
  <calcPr calcId="145621"/>
</workbook>
</file>

<file path=xl/calcChain.xml><?xml version="1.0" encoding="utf-8"?>
<calcChain xmlns="http://schemas.openxmlformats.org/spreadsheetml/2006/main">
  <c r="I28" i="8" l="1"/>
  <c r="I29" i="8"/>
  <c r="I30" i="8"/>
  <c r="I31" i="8"/>
  <c r="I32" i="8"/>
  <c r="I33" i="8"/>
  <c r="I34" i="8"/>
  <c r="I35" i="8"/>
  <c r="I36" i="8"/>
  <c r="I37" i="8"/>
  <c r="I38" i="8"/>
  <c r="I39" i="8"/>
  <c r="H29" i="8"/>
  <c r="H30" i="8"/>
  <c r="H31" i="8"/>
  <c r="H32" i="8"/>
  <c r="H33" i="8"/>
  <c r="H34" i="8"/>
  <c r="H35" i="8"/>
  <c r="H36" i="8"/>
  <c r="H37" i="8"/>
  <c r="H38" i="8"/>
  <c r="H39" i="8"/>
  <c r="H28" i="8"/>
  <c r="G29" i="8"/>
  <c r="G30" i="8"/>
  <c r="G31" i="8"/>
  <c r="G32" i="8"/>
  <c r="G33" i="8"/>
  <c r="G34" i="8"/>
  <c r="G35" i="8"/>
  <c r="G36" i="8"/>
  <c r="G37" i="8"/>
  <c r="G38" i="8"/>
  <c r="G39" i="8"/>
  <c r="G28" i="8"/>
  <c r="G28" i="9"/>
  <c r="H28" i="9"/>
  <c r="G29" i="9"/>
  <c r="H29" i="9"/>
  <c r="G30" i="9"/>
  <c r="H30" i="9"/>
  <c r="G31" i="9"/>
  <c r="H31" i="9"/>
  <c r="G32" i="9"/>
  <c r="H32" i="9"/>
  <c r="G33" i="9"/>
  <c r="H33" i="9"/>
  <c r="G34" i="9"/>
  <c r="H34" i="9"/>
  <c r="G35" i="9"/>
  <c r="H35" i="9"/>
  <c r="G36" i="9"/>
  <c r="H36" i="9"/>
  <c r="G37" i="9"/>
  <c r="H37" i="9"/>
  <c r="G38" i="9"/>
  <c r="H38" i="9"/>
  <c r="G27" i="9"/>
  <c r="H27" i="9"/>
  <c r="I28" i="9"/>
  <c r="I29" i="9"/>
  <c r="I30" i="9"/>
  <c r="I31" i="9"/>
  <c r="I32" i="9"/>
  <c r="I33" i="9"/>
  <c r="I34" i="9"/>
  <c r="I35" i="9"/>
  <c r="I36" i="9"/>
  <c r="I37" i="9"/>
  <c r="I38" i="9"/>
  <c r="U45" i="9" l="1"/>
  <c r="J28" i="9"/>
  <c r="K28" i="9"/>
  <c r="L28" i="9" s="1"/>
  <c r="N28" i="9" s="1"/>
  <c r="J29" i="9"/>
  <c r="K29" i="9"/>
  <c r="L29" i="9"/>
  <c r="N29" i="9" s="1"/>
  <c r="J30" i="9"/>
  <c r="K30" i="9"/>
  <c r="L30" i="9"/>
  <c r="N30" i="9" s="1"/>
  <c r="J31" i="9"/>
  <c r="K31" i="9"/>
  <c r="L31" i="9"/>
  <c r="N31" i="9" s="1"/>
  <c r="J31" i="8"/>
  <c r="K31" i="8"/>
  <c r="L31" i="8"/>
  <c r="J32" i="8"/>
  <c r="K32" i="8"/>
  <c r="L32" i="8" s="1"/>
  <c r="N32" i="8" s="1"/>
  <c r="J33" i="8"/>
  <c r="K33" i="8"/>
  <c r="L33" i="8" s="1"/>
  <c r="N33" i="8" s="1"/>
  <c r="J34" i="8"/>
  <c r="K34" i="8"/>
  <c r="L34" i="8" s="1"/>
  <c r="N34" i="8" s="1"/>
  <c r="J38" i="9"/>
  <c r="J32" i="9"/>
  <c r="O35" i="9"/>
  <c r="O37" i="9"/>
  <c r="J52" i="9"/>
  <c r="J50" i="9"/>
  <c r="J48" i="9"/>
  <c r="J46" i="9"/>
  <c r="F40" i="9"/>
  <c r="I27" i="9" s="1"/>
  <c r="N27" i="9" s="1"/>
  <c r="C40" i="9"/>
  <c r="K38" i="9"/>
  <c r="L38" i="9" s="1"/>
  <c r="N38" i="9" s="1"/>
  <c r="O38" i="9"/>
  <c r="K37" i="9"/>
  <c r="L37" i="9" s="1"/>
  <c r="N37" i="9" s="1"/>
  <c r="K36" i="9"/>
  <c r="L36" i="9" s="1"/>
  <c r="N36" i="9" s="1"/>
  <c r="O36" i="9"/>
  <c r="K35" i="9"/>
  <c r="L35" i="9" s="1"/>
  <c r="N35" i="9" s="1"/>
  <c r="K34" i="9"/>
  <c r="L34" i="9"/>
  <c r="N34" i="9" s="1"/>
  <c r="O34" i="9"/>
  <c r="K33" i="9"/>
  <c r="L33" i="9"/>
  <c r="N33" i="9" s="1"/>
  <c r="O33" i="9"/>
  <c r="K32" i="9"/>
  <c r="L32" i="9"/>
  <c r="N32" i="9" s="1"/>
  <c r="O32" i="9"/>
  <c r="K27" i="9"/>
  <c r="L27" i="9"/>
  <c r="J29" i="8"/>
  <c r="J30" i="8"/>
  <c r="J36" i="8"/>
  <c r="J37" i="8"/>
  <c r="J38" i="8"/>
  <c r="O39" i="8"/>
  <c r="J53" i="8"/>
  <c r="J51" i="8"/>
  <c r="J49" i="8"/>
  <c r="J47" i="8"/>
  <c r="F41" i="8"/>
  <c r="C41" i="8"/>
  <c r="K39" i="8"/>
  <c r="L39" i="8"/>
  <c r="K38" i="8"/>
  <c r="L38" i="8"/>
  <c r="N38" i="8" s="1"/>
  <c r="K37" i="8"/>
  <c r="L37" i="8" s="1"/>
  <c r="N37" i="8" s="1"/>
  <c r="K36" i="8"/>
  <c r="L36" i="8"/>
  <c r="K35" i="8"/>
  <c r="L35" i="8"/>
  <c r="N35" i="8" s="1"/>
  <c r="K30" i="8"/>
  <c r="L30" i="8"/>
  <c r="N30" i="8" s="1"/>
  <c r="K29" i="8"/>
  <c r="L29" i="8" s="1"/>
  <c r="N29" i="8" s="1"/>
  <c r="K28" i="8"/>
  <c r="L28" i="8"/>
  <c r="N28" i="8" s="1"/>
  <c r="J33" i="9"/>
  <c r="J34" i="9"/>
  <c r="J36" i="9"/>
  <c r="J39" i="8"/>
  <c r="J37" i="9"/>
  <c r="J35" i="9"/>
  <c r="O31" i="9"/>
  <c r="O30" i="9"/>
  <c r="O29" i="9"/>
  <c r="O28" i="9"/>
  <c r="O29" i="8"/>
  <c r="J35" i="8"/>
  <c r="O36" i="8"/>
  <c r="O34" i="8"/>
  <c r="O35" i="8"/>
  <c r="N31" i="8"/>
  <c r="O37" i="8"/>
  <c r="O30" i="8"/>
  <c r="N36" i="8"/>
  <c r="O38" i="8"/>
  <c r="N39" i="8"/>
  <c r="T46" i="8"/>
  <c r="O31" i="8"/>
  <c r="O33" i="8"/>
  <c r="O32" i="8"/>
  <c r="J28" i="8"/>
  <c r="J41" i="8" s="1"/>
  <c r="O27" i="9" l="1"/>
  <c r="J27" i="9"/>
  <c r="J40" i="9"/>
  <c r="O28" i="8"/>
</calcChain>
</file>

<file path=xl/comments1.xml><?xml version="1.0" encoding="utf-8"?>
<comments xmlns="http://schemas.openxmlformats.org/spreadsheetml/2006/main">
  <authors>
    <author>JohnsonD</author>
  </authors>
  <commentList>
    <comment ref="I27" authorId="0">
      <text>
        <r>
          <rPr>
            <b/>
            <sz val="8"/>
            <color indexed="81"/>
            <rFont val="Tahoma"/>
            <family val="2"/>
          </rPr>
          <t>JohnsonD: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<sst xmlns="http://schemas.openxmlformats.org/spreadsheetml/2006/main" count="182" uniqueCount="102">
  <si>
    <t>Value</t>
  </si>
  <si>
    <t>Description</t>
  </si>
  <si>
    <t>Estimated Weight of a case of Delivered Support Material</t>
  </si>
  <si>
    <t>Estimated Weight of Part Material used during printhead cleaning</t>
  </si>
  <si>
    <t>Estimated Weight of Support Material used during printhead cleaning</t>
  </si>
  <si>
    <t>Estimated Weight of planarized waste during part building and printhead cleaning</t>
  </si>
  <si>
    <t>Estimated weight of verification strip (both planarized waste, part material and support material)</t>
  </si>
  <si>
    <t xml:space="preserve">Build Material </t>
  </si>
  <si>
    <t xml:space="preserve">Support Material </t>
  </si>
  <si>
    <t>Cost per Case</t>
  </si>
  <si>
    <t xml:space="preserve">Cost per Case </t>
  </si>
  <si>
    <t>Material Cost</t>
  </si>
  <si>
    <t>Extended Cost</t>
  </si>
  <si>
    <t xml:space="preserve">Part Name </t>
  </si>
  <si>
    <t xml:space="preserve">per printed part </t>
  </si>
  <si>
    <t xml:space="preserve">Maximum Part  Height </t>
  </si>
  <si>
    <t xml:space="preserve">Total Parts </t>
  </si>
  <si>
    <t xml:space="preserve">Build Cost </t>
  </si>
  <si>
    <t>Convert</t>
  </si>
  <si>
    <t xml:space="preserve">    Inches   </t>
  </si>
  <si>
    <t xml:space="preserve">to Milimeters </t>
  </si>
  <si>
    <t>Pounds</t>
  </si>
  <si>
    <t>To Kilograms</t>
  </si>
  <si>
    <t>Volume (mm3)</t>
  </si>
  <si>
    <t>Volume (cm3)</t>
  </si>
  <si>
    <t>Volume (in3)</t>
  </si>
  <si>
    <t>cost/cm3</t>
  </si>
  <si>
    <t>cost/in3</t>
  </si>
  <si>
    <t>Cubic inches</t>
  </si>
  <si>
    <t>To Cubic Millimeters</t>
  </si>
  <si>
    <t>Cubic Millimeters</t>
  </si>
  <si>
    <t>To Cubic inches</t>
  </si>
  <si>
    <t>Select Material Type:</t>
  </si>
  <si>
    <t>MAT'L</t>
  </si>
  <si>
    <t>Part Weight</t>
  </si>
  <si>
    <t>(mm)</t>
  </si>
  <si>
    <t xml:space="preserve">Z - Height </t>
  </si>
  <si>
    <t>(kg)</t>
  </si>
  <si>
    <t>Support Weight</t>
  </si>
  <si>
    <t>Quantity</t>
  </si>
  <si>
    <t>These default values are found in the material cost calculation formula cells</t>
  </si>
  <si>
    <t>INSTRUCTIONS</t>
  </si>
  <si>
    <t>SYSTEM</t>
  </si>
  <si>
    <t>MATERIAL COMPATIBILITY</t>
  </si>
  <si>
    <t>MODE</t>
  </si>
  <si>
    <t>HD</t>
  </si>
  <si>
    <t>HD/UHD</t>
  </si>
  <si>
    <t>1 - Select the material for the system you are analyzing. For system/material compatibility, refer to the</t>
  </si>
  <si>
    <t>2 - Enter the local material price for Part material and Support Material.</t>
  </si>
  <si>
    <t>3 - Enter the name of the Part you are analyzing (optional. This has no effect on the part cost calculation)</t>
  </si>
  <si>
    <t>4, 5, 6 - Enter Z-heght, part weight (in kg) and support weight (in kg) in the spaces provided. This information is</t>
  </si>
  <si>
    <t>obtained from the Print Preview in the Client Software. Load part and open Print Preview. Highlight one part</t>
  </si>
  <si>
    <t>7 - Enter a quantity of 1 initially to get the per part cost for a single part on a platform. This cost is normally high</t>
  </si>
  <si>
    <t>because any waste produced on that build is associated with that one part. As you increase the quantity to the</t>
  </si>
  <si>
    <t>maximum number of parts that can fit on a platform the per part cost will decrease.</t>
  </si>
  <si>
    <t>8 - Enter the volume (mm3) which will calculate the cost per volume in in3 and cm3</t>
  </si>
  <si>
    <r>
      <t xml:space="preserve">at a time and click the </t>
    </r>
    <r>
      <rPr>
        <b/>
        <sz val="10"/>
        <rFont val="Arial"/>
        <family val="2"/>
      </rPr>
      <t>"Selected Part Information"</t>
    </r>
    <r>
      <rPr>
        <sz val="10"/>
        <rFont val="Arial"/>
      </rPr>
      <t xml:space="preserve"> icon. Note the </t>
    </r>
    <r>
      <rPr>
        <b/>
        <sz val="10"/>
        <rFont val="Arial"/>
        <family val="2"/>
      </rPr>
      <t>Part Volume</t>
    </r>
    <r>
      <rPr>
        <sz val="10"/>
        <rFont val="Arial"/>
      </rPr>
      <t xml:space="preserve"> (mm3 or in3), </t>
    </r>
    <r>
      <rPr>
        <b/>
        <sz val="10"/>
        <rFont val="Arial"/>
        <family val="2"/>
      </rPr>
      <t xml:space="preserve">Part Weight </t>
    </r>
  </si>
  <si>
    <r>
      <t xml:space="preserve">(kg or lb), </t>
    </r>
    <r>
      <rPr>
        <b/>
        <sz val="10"/>
        <rFont val="Arial"/>
        <family val="2"/>
      </rPr>
      <t xml:space="preserve">Support Weight </t>
    </r>
    <r>
      <rPr>
        <sz val="10"/>
        <rFont val="Arial"/>
      </rPr>
      <t>(kg or lb) and the Z-Height (Max Extents in mm or kg)</t>
    </r>
  </si>
  <si>
    <r>
      <rPr>
        <b/>
        <sz val="10"/>
        <rFont val="Arial"/>
        <family val="2"/>
      </rPr>
      <t xml:space="preserve"> "FORMULAS"</t>
    </r>
    <r>
      <rPr>
        <sz val="10"/>
        <rFont val="Arial"/>
      </rPr>
      <t xml:space="preserve"> tab.</t>
    </r>
  </si>
  <si>
    <t>Estimated Ratio of planarized waste during part building and printhead cleaning</t>
  </si>
  <si>
    <t>8 - Enter the volume (in3) which will calculate the cost per volume in mm3 and cm3</t>
  </si>
  <si>
    <t>BUILD DATA</t>
  </si>
  <si>
    <t>Total Parts:</t>
  </si>
  <si>
    <t>Cost for one part:</t>
  </si>
  <si>
    <t>Part Cost w/ Full Platform</t>
  </si>
  <si>
    <t>Total Build Time:</t>
  </si>
  <si>
    <t xml:space="preserve">     Place Qty = 1 above (7)</t>
  </si>
  <si>
    <t xml:space="preserve">     Place Qty for full platform above (7)</t>
  </si>
  <si>
    <t xml:space="preserve">     From software estimate</t>
  </si>
  <si>
    <t>MATERIAL COST QUOTER - HD/HD HiQ MODES</t>
  </si>
  <si>
    <t>MATERIAL COST QUOTER - UHD/XHD MODES</t>
  </si>
  <si>
    <t>HD/HD HiQ MODES</t>
  </si>
  <si>
    <t>UHD/XHD MODE</t>
  </si>
  <si>
    <t>HDX/HDP</t>
  </si>
  <si>
    <t>HD/HD HiQ</t>
  </si>
  <si>
    <t>HD/HD HiQ/UHD/XHD</t>
  </si>
  <si>
    <t>VisiJet ProPlast</t>
  </si>
  <si>
    <t>VisiJet Navy</t>
  </si>
  <si>
    <t>VisiJet TechPlast</t>
  </si>
  <si>
    <t>VisiJet ProCast</t>
  </si>
  <si>
    <t>VisiJet Dencast</t>
  </si>
  <si>
    <t>VisiJet Stoneplast</t>
  </si>
  <si>
    <t>VisiJet Crystal</t>
  </si>
  <si>
    <t>VisiJet Hi-Cast</t>
  </si>
  <si>
    <t>VisiJet Prowax</t>
  </si>
  <si>
    <t>VisiJet Proplast, Navy, Techplast, Crystal</t>
  </si>
  <si>
    <t>VisiJet Proplast, Navy, Techplast, Crystal, Procast</t>
  </si>
  <si>
    <t>ProJet SD 3500</t>
  </si>
  <si>
    <t>ProJet DP 3500</t>
  </si>
  <si>
    <t>ProJet MP 3500</t>
  </si>
  <si>
    <t>ProJet CP 3500</t>
  </si>
  <si>
    <t>Dencast</t>
  </si>
  <si>
    <t>Stoneplast</t>
  </si>
  <si>
    <t>Prowax</t>
  </si>
  <si>
    <t>Hi-Cast</t>
  </si>
  <si>
    <t xml:space="preserve">ProJet 3500 3D Printer </t>
  </si>
  <si>
    <r>
      <t>ProJet CPX 3500/CPXp</t>
    </r>
    <r>
      <rPr>
        <i/>
        <sz val="12"/>
        <rFont val="Arial"/>
        <family val="2"/>
      </rPr>
      <t>lus</t>
    </r>
  </si>
  <si>
    <r>
      <t>ProJet HD 3500/HDp</t>
    </r>
    <r>
      <rPr>
        <i/>
        <sz val="12"/>
        <rFont val="Arial"/>
        <family val="2"/>
      </rPr>
      <t>lus</t>
    </r>
  </si>
  <si>
    <t>PART</t>
  </si>
  <si>
    <t>SUPPORT</t>
  </si>
  <si>
    <t>1.75 (wax) 2 (part)</t>
  </si>
  <si>
    <t>HD/UHD/XHD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</si>
</sst>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"/>
  </numFmts>
  <fonts count="17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Arial"/>
      <family val="2"/>
    </font>
    <font>
      <sz val="10"/>
      <name val="Verdana"/>
      <family val="2"/>
    </font>
    <font>
      <sz val="12"/>
      <name val="Verdana"/>
      <family val="2"/>
    </font>
    <font>
      <b/>
      <sz val="10"/>
      <name val="Verdana"/>
      <family val="2"/>
    </font>
    <font>
      <i/>
      <sz val="12"/>
      <name val="Arial"/>
      <family val="2"/>
    </font>
    <font>
      <b/>
      <sz val="20"/>
      <name val="Verdana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2" borderId="0" xfId="0" applyFill="1"/>
    <xf numFmtId="0" fontId="4" fillId="2" borderId="0" xfId="0" applyFont="1" applyFill="1" applyAlignment="1">
      <alignment horizontal="center"/>
    </xf>
    <xf numFmtId="0" fontId="0" fillId="2" borderId="0" xfId="0" applyFill="1" applyBorder="1"/>
    <xf numFmtId="0" fontId="4" fillId="2" borderId="0" xfId="0" applyFont="1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4" fillId="3" borderId="1" xfId="0" applyFont="1" applyFill="1" applyBorder="1"/>
    <xf numFmtId="10" fontId="0" fillId="2" borderId="0" xfId="0" applyNumberFormat="1" applyFill="1"/>
    <xf numFmtId="0" fontId="2" fillId="0" borderId="0" xfId="0" applyFont="1" applyAlignment="1" applyProtection="1">
      <alignment vertical="center"/>
      <protection locked="0"/>
    </xf>
    <xf numFmtId="0" fontId="4" fillId="2" borderId="0" xfId="0" applyFont="1" applyFill="1" applyBorder="1"/>
    <xf numFmtId="0" fontId="0" fillId="5" borderId="0" xfId="0" applyFill="1" applyBorder="1"/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/>
    <xf numFmtId="2" fontId="4" fillId="5" borderId="0" xfId="0" applyNumberFormat="1" applyFont="1" applyFill="1" applyBorder="1"/>
    <xf numFmtId="4" fontId="9" fillId="3" borderId="1" xfId="0" applyNumberFormat="1" applyFont="1" applyFill="1" applyBorder="1" applyAlignment="1" applyProtection="1">
      <alignment horizontal="center"/>
      <protection hidden="1"/>
    </xf>
    <xf numFmtId="164" fontId="9" fillId="3" borderId="1" xfId="0" applyNumberFormat="1" applyFont="1" applyFill="1" applyBorder="1" applyAlignment="1" applyProtection="1">
      <alignment horizontal="center"/>
      <protection hidden="1"/>
    </xf>
    <xf numFmtId="4" fontId="4" fillId="3" borderId="1" xfId="0" applyNumberFormat="1" applyFont="1" applyFill="1" applyBorder="1"/>
    <xf numFmtId="0" fontId="0" fillId="5" borderId="0" xfId="0" applyFill="1"/>
    <xf numFmtId="0" fontId="4" fillId="3" borderId="0" xfId="0" applyFont="1" applyFill="1" applyBorder="1" applyAlignment="1">
      <alignment horizontal="center"/>
    </xf>
    <xf numFmtId="0" fontId="4" fillId="5" borderId="0" xfId="0" applyFont="1" applyFill="1" applyAlignment="1">
      <alignment wrapText="1"/>
    </xf>
    <xf numFmtId="0" fontId="4" fillId="0" borderId="1" xfId="0" applyFont="1" applyBorder="1"/>
    <xf numFmtId="0" fontId="4" fillId="6" borderId="1" xfId="0" applyFont="1" applyFill="1" applyBorder="1"/>
    <xf numFmtId="0" fontId="10" fillId="2" borderId="0" xfId="0" applyFont="1" applyFill="1"/>
    <xf numFmtId="0" fontId="11" fillId="2" borderId="0" xfId="0" applyFont="1" applyFill="1"/>
    <xf numFmtId="0" fontId="2" fillId="4" borderId="1" xfId="0" applyFont="1" applyFill="1" applyBorder="1" applyAlignment="1">
      <alignment horizontal="center"/>
    </xf>
    <xf numFmtId="4" fontId="1" fillId="3" borderId="1" xfId="0" applyNumberFormat="1" applyFont="1" applyFill="1" applyBorder="1" applyProtection="1">
      <protection hidden="1"/>
    </xf>
    <xf numFmtId="4" fontId="2" fillId="3" borderId="1" xfId="0" applyNumberFormat="1" applyFont="1" applyFill="1" applyBorder="1" applyAlignment="1" applyProtection="1">
      <alignment horizontal="center"/>
      <protection hidden="1"/>
    </xf>
    <xf numFmtId="4" fontId="2" fillId="2" borderId="1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0" fillId="2" borderId="0" xfId="0" applyFont="1" applyFill="1" applyBorder="1"/>
    <xf numFmtId="0" fontId="12" fillId="2" borderId="0" xfId="0" applyFont="1" applyFill="1"/>
    <xf numFmtId="0" fontId="12" fillId="2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5" borderId="2" xfId="0" applyFill="1" applyBorder="1"/>
    <xf numFmtId="0" fontId="0" fillId="2" borderId="3" xfId="0" applyFill="1" applyBorder="1"/>
    <xf numFmtId="0" fontId="0" fillId="5" borderId="4" xfId="0" applyFill="1" applyBorder="1"/>
    <xf numFmtId="0" fontId="0" fillId="2" borderId="5" xfId="0" applyFill="1" applyBorder="1"/>
    <xf numFmtId="0" fontId="9" fillId="2" borderId="0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9" fillId="5" borderId="4" xfId="0" applyFont="1" applyFill="1" applyBorder="1"/>
    <xf numFmtId="0" fontId="1" fillId="0" borderId="0" xfId="0" applyFont="1" applyProtection="1">
      <protection locked="0"/>
    </xf>
    <xf numFmtId="0" fontId="11" fillId="4" borderId="1" xfId="0" applyFont="1" applyFill="1" applyBorder="1" applyProtection="1">
      <protection locked="0"/>
    </xf>
    <xf numFmtId="4" fontId="4" fillId="4" borderId="1" xfId="0" applyNumberFormat="1" applyFont="1" applyFill="1" applyBorder="1" applyProtection="1">
      <protection locked="0"/>
    </xf>
    <xf numFmtId="0" fontId="1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1" fillId="6" borderId="12" xfId="0" applyFont="1" applyFill="1" applyBorder="1" applyProtection="1">
      <protection locked="0"/>
    </xf>
    <xf numFmtId="0" fontId="1" fillId="6" borderId="13" xfId="0" applyFont="1" applyFill="1" applyBorder="1" applyProtection="1">
      <protection locked="0"/>
    </xf>
    <xf numFmtId="0" fontId="1" fillId="6" borderId="14" xfId="0" applyFont="1" applyFill="1" applyBorder="1" applyAlignment="1" applyProtection="1">
      <alignment horizontal="center"/>
      <protection locked="0"/>
    </xf>
    <xf numFmtId="0" fontId="4" fillId="5" borderId="15" xfId="0" applyFont="1" applyFill="1" applyBorder="1"/>
    <xf numFmtId="0" fontId="15" fillId="5" borderId="16" xfId="0" applyFont="1" applyFill="1" applyBorder="1"/>
    <xf numFmtId="0" fontId="6" fillId="2" borderId="0" xfId="0" applyFont="1" applyFill="1"/>
    <xf numFmtId="0" fontId="4" fillId="0" borderId="0" xfId="0" applyFont="1" applyFill="1" applyBorder="1"/>
    <xf numFmtId="0" fontId="4" fillId="2" borderId="1" xfId="0" applyFont="1" applyFill="1" applyBorder="1"/>
    <xf numFmtId="0" fontId="0" fillId="0" borderId="1" xfId="0" applyBorder="1"/>
    <xf numFmtId="0" fontId="0" fillId="0" borderId="0" xfId="0" applyBorder="1"/>
    <xf numFmtId="0" fontId="4" fillId="4" borderId="1" xfId="0" applyFont="1" applyFill="1" applyBorder="1"/>
    <xf numFmtId="0" fontId="4" fillId="2" borderId="1" xfId="0" applyFont="1" applyFill="1" applyBorder="1" applyAlignment="1">
      <alignment wrapText="1"/>
    </xf>
    <xf numFmtId="0" fontId="16" fillId="0" borderId="0" xfId="0" applyFont="1" applyFill="1" applyBorder="1"/>
    <xf numFmtId="0" fontId="16" fillId="0" borderId="0" xfId="0" applyFont="1" applyFill="1" applyBorder="1" applyProtection="1">
      <protection locked="0"/>
    </xf>
    <xf numFmtId="4" fontId="15" fillId="0" borderId="0" xfId="0" applyNumberFormat="1" applyFont="1" applyFill="1" applyBorder="1" applyAlignment="1" applyProtection="1">
      <alignment horizontal="center"/>
      <protection hidden="1"/>
    </xf>
    <xf numFmtId="164" fontId="15" fillId="0" borderId="0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Fill="1"/>
    <xf numFmtId="2" fontId="4" fillId="0" borderId="1" xfId="0" applyNumberFormat="1" applyFont="1" applyBorder="1"/>
    <xf numFmtId="0" fontId="14" fillId="2" borderId="0" xfId="0" applyFont="1" applyFill="1" applyAlignment="1">
      <alignment horizontal="center"/>
    </xf>
    <xf numFmtId="0" fontId="4" fillId="6" borderId="1" xfId="0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15</xdr:row>
      <xdr:rowOff>95250</xdr:rowOff>
    </xdr:from>
    <xdr:to>
      <xdr:col>1</xdr:col>
      <xdr:colOff>2066925</xdr:colOff>
      <xdr:row>19</xdr:row>
      <xdr:rowOff>19050</xdr:rowOff>
    </xdr:to>
    <xdr:grpSp>
      <xdr:nvGrpSpPr>
        <xdr:cNvPr id="7737" name="Group 5"/>
        <xdr:cNvGrpSpPr>
          <a:grpSpLocks/>
        </xdr:cNvGrpSpPr>
      </xdr:nvGrpSpPr>
      <xdr:grpSpPr bwMode="auto">
        <a:xfrm>
          <a:off x="1638300" y="3019425"/>
          <a:ext cx="1790700" cy="571500"/>
          <a:chOff x="18" y="187"/>
          <a:chExt cx="184" cy="60"/>
        </a:xfrm>
      </xdr:grpSpPr>
      <xdr:sp macro="" textlink="">
        <xdr:nvSpPr>
          <xdr:cNvPr id="4" name="Rectangle 6"/>
          <xdr:cNvSpPr>
            <a:spLocks noChangeArrowheads="1"/>
          </xdr:cNvSpPr>
        </xdr:nvSpPr>
        <xdr:spPr bwMode="auto">
          <a:xfrm>
            <a:off x="18" y="187"/>
            <a:ext cx="167" cy="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ENTER LOCAL MATERIAL PRICES HERE</a:t>
            </a:r>
          </a:p>
        </xdr:txBody>
      </xdr:sp>
      <xdr:sp macro="" textlink="">
        <xdr:nvSpPr>
          <xdr:cNvPr id="7749" name="Line 7"/>
          <xdr:cNvSpPr>
            <a:spLocks noChangeShapeType="1"/>
          </xdr:cNvSpPr>
        </xdr:nvSpPr>
        <xdr:spPr bwMode="auto">
          <a:xfrm>
            <a:off x="184" y="213"/>
            <a:ext cx="18" cy="25"/>
          </a:xfrm>
          <a:prstGeom prst="line">
            <a:avLst/>
          </a:prstGeom>
          <a:noFill/>
          <a:ln w="25400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142875</xdr:colOff>
      <xdr:row>2</xdr:row>
      <xdr:rowOff>161924</xdr:rowOff>
    </xdr:from>
    <xdr:to>
      <xdr:col>0</xdr:col>
      <xdr:colOff>590550</xdr:colOff>
      <xdr:row>6</xdr:row>
      <xdr:rowOff>19049</xdr:rowOff>
    </xdr:to>
    <xdr:sp macro="" textlink="">
      <xdr:nvSpPr>
        <xdr:cNvPr id="8" name="TextBox 7"/>
        <xdr:cNvSpPr txBox="1"/>
      </xdr:nvSpPr>
      <xdr:spPr>
        <a:xfrm>
          <a:off x="142875" y="485774"/>
          <a:ext cx="447675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>
              <a:solidFill>
                <a:srgbClr val="FF0000"/>
              </a:solidFill>
              <a:latin typeface="Cooper Black" pitchFamily="18" charset="0"/>
            </a:rPr>
            <a:t>1</a:t>
          </a:r>
        </a:p>
      </xdr:txBody>
    </xdr:sp>
    <xdr:clientData/>
  </xdr:twoCellAnchor>
  <xdr:twoCellAnchor>
    <xdr:from>
      <xdr:col>0</xdr:col>
      <xdr:colOff>828675</xdr:colOff>
      <xdr:row>15</xdr:row>
      <xdr:rowOff>9525</xdr:rowOff>
    </xdr:from>
    <xdr:to>
      <xdr:col>1</xdr:col>
      <xdr:colOff>266700</xdr:colOff>
      <xdr:row>18</xdr:row>
      <xdr:rowOff>28575</xdr:rowOff>
    </xdr:to>
    <xdr:sp macro="" textlink="">
      <xdr:nvSpPr>
        <xdr:cNvPr id="9" name="TextBox 8"/>
        <xdr:cNvSpPr txBox="1"/>
      </xdr:nvSpPr>
      <xdr:spPr>
        <a:xfrm>
          <a:off x="828675" y="2495550"/>
          <a:ext cx="447675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>
              <a:solidFill>
                <a:srgbClr val="FF0000"/>
              </a:solidFill>
              <a:latin typeface="Cooper Black" pitchFamily="18" charset="0"/>
            </a:rPr>
            <a:t>2</a:t>
          </a:r>
        </a:p>
      </xdr:txBody>
    </xdr:sp>
    <xdr:clientData/>
  </xdr:twoCellAnchor>
  <xdr:twoCellAnchor>
    <xdr:from>
      <xdr:col>1</xdr:col>
      <xdr:colOff>685800</xdr:colOff>
      <xdr:row>22</xdr:row>
      <xdr:rowOff>0</xdr:rowOff>
    </xdr:from>
    <xdr:to>
      <xdr:col>1</xdr:col>
      <xdr:colOff>1133475</xdr:colOff>
      <xdr:row>25</xdr:row>
      <xdr:rowOff>19050</xdr:rowOff>
    </xdr:to>
    <xdr:sp macro="" textlink="">
      <xdr:nvSpPr>
        <xdr:cNvPr id="10" name="TextBox 9"/>
        <xdr:cNvSpPr txBox="1"/>
      </xdr:nvSpPr>
      <xdr:spPr>
        <a:xfrm>
          <a:off x="1695450" y="3619500"/>
          <a:ext cx="447675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>
              <a:solidFill>
                <a:srgbClr val="FF0000"/>
              </a:solidFill>
              <a:latin typeface="Cooper Black" pitchFamily="18" charset="0"/>
            </a:rPr>
            <a:t>3</a:t>
          </a:r>
        </a:p>
      </xdr:txBody>
    </xdr:sp>
    <xdr:clientData/>
  </xdr:twoCellAnchor>
  <xdr:twoCellAnchor>
    <xdr:from>
      <xdr:col>2</xdr:col>
      <xdr:colOff>228600</xdr:colOff>
      <xdr:row>22</xdr:row>
      <xdr:rowOff>28575</xdr:rowOff>
    </xdr:from>
    <xdr:to>
      <xdr:col>2</xdr:col>
      <xdr:colOff>676275</xdr:colOff>
      <xdr:row>25</xdr:row>
      <xdr:rowOff>47625</xdr:rowOff>
    </xdr:to>
    <xdr:sp macro="" textlink="">
      <xdr:nvSpPr>
        <xdr:cNvPr id="11" name="TextBox 10"/>
        <xdr:cNvSpPr txBox="1"/>
      </xdr:nvSpPr>
      <xdr:spPr>
        <a:xfrm>
          <a:off x="3314700" y="3648075"/>
          <a:ext cx="447675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>
              <a:solidFill>
                <a:srgbClr val="FF0000"/>
              </a:solidFill>
              <a:latin typeface="Cooper Black" pitchFamily="18" charset="0"/>
            </a:rPr>
            <a:t>4</a:t>
          </a:r>
        </a:p>
      </xdr:txBody>
    </xdr:sp>
    <xdr:clientData/>
  </xdr:twoCellAnchor>
  <xdr:twoCellAnchor>
    <xdr:from>
      <xdr:col>3</xdr:col>
      <xdr:colOff>342900</xdr:colOff>
      <xdr:row>22</xdr:row>
      <xdr:rowOff>28575</xdr:rowOff>
    </xdr:from>
    <xdr:to>
      <xdr:col>3</xdr:col>
      <xdr:colOff>790575</xdr:colOff>
      <xdr:row>25</xdr:row>
      <xdr:rowOff>47625</xdr:rowOff>
    </xdr:to>
    <xdr:sp macro="" textlink="">
      <xdr:nvSpPr>
        <xdr:cNvPr id="12" name="TextBox 11"/>
        <xdr:cNvSpPr txBox="1"/>
      </xdr:nvSpPr>
      <xdr:spPr>
        <a:xfrm>
          <a:off x="4476750" y="3648075"/>
          <a:ext cx="447675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>
              <a:solidFill>
                <a:srgbClr val="FF0000"/>
              </a:solidFill>
              <a:latin typeface="Cooper Black" pitchFamily="18" charset="0"/>
            </a:rPr>
            <a:t>5</a:t>
          </a:r>
        </a:p>
      </xdr:txBody>
    </xdr:sp>
    <xdr:clientData/>
  </xdr:twoCellAnchor>
  <xdr:twoCellAnchor>
    <xdr:from>
      <xdr:col>4</xdr:col>
      <xdr:colOff>266700</xdr:colOff>
      <xdr:row>22</xdr:row>
      <xdr:rowOff>57150</xdr:rowOff>
    </xdr:from>
    <xdr:to>
      <xdr:col>4</xdr:col>
      <xdr:colOff>714375</xdr:colOff>
      <xdr:row>24</xdr:row>
      <xdr:rowOff>152400</xdr:rowOff>
    </xdr:to>
    <xdr:sp macro="" textlink="">
      <xdr:nvSpPr>
        <xdr:cNvPr id="13" name="TextBox 12"/>
        <xdr:cNvSpPr txBox="1"/>
      </xdr:nvSpPr>
      <xdr:spPr>
        <a:xfrm>
          <a:off x="5448300" y="3676650"/>
          <a:ext cx="447675" cy="419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>
              <a:solidFill>
                <a:srgbClr val="FF0000"/>
              </a:solidFill>
              <a:latin typeface="Cooper Black" pitchFamily="18" charset="0"/>
            </a:rPr>
            <a:t>6</a:t>
          </a:r>
        </a:p>
      </xdr:txBody>
    </xdr:sp>
    <xdr:clientData/>
  </xdr:twoCellAnchor>
  <xdr:twoCellAnchor>
    <xdr:from>
      <xdr:col>5</xdr:col>
      <xdr:colOff>152400</xdr:colOff>
      <xdr:row>22</xdr:row>
      <xdr:rowOff>19050</xdr:rowOff>
    </xdr:from>
    <xdr:to>
      <xdr:col>5</xdr:col>
      <xdr:colOff>600075</xdr:colOff>
      <xdr:row>25</xdr:row>
      <xdr:rowOff>38100</xdr:rowOff>
    </xdr:to>
    <xdr:sp macro="" textlink="">
      <xdr:nvSpPr>
        <xdr:cNvPr id="14" name="TextBox 13"/>
        <xdr:cNvSpPr txBox="1"/>
      </xdr:nvSpPr>
      <xdr:spPr>
        <a:xfrm>
          <a:off x="6381750" y="3638550"/>
          <a:ext cx="447675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>
              <a:solidFill>
                <a:srgbClr val="FF0000"/>
              </a:solidFill>
              <a:latin typeface="Cooper Black" pitchFamily="18" charset="0"/>
            </a:rPr>
            <a:t>7</a:t>
          </a:r>
        </a:p>
      </xdr:txBody>
    </xdr:sp>
    <xdr:clientData/>
  </xdr:twoCellAnchor>
  <xdr:twoCellAnchor>
    <xdr:from>
      <xdr:col>12</xdr:col>
      <xdr:colOff>285750</xdr:colOff>
      <xdr:row>22</xdr:row>
      <xdr:rowOff>76200</xdr:rowOff>
    </xdr:from>
    <xdr:to>
      <xdr:col>12</xdr:col>
      <xdr:colOff>733425</xdr:colOff>
      <xdr:row>25</xdr:row>
      <xdr:rowOff>95250</xdr:rowOff>
    </xdr:to>
    <xdr:sp macro="" textlink="">
      <xdr:nvSpPr>
        <xdr:cNvPr id="15" name="TextBox 14"/>
        <xdr:cNvSpPr txBox="1"/>
      </xdr:nvSpPr>
      <xdr:spPr>
        <a:xfrm>
          <a:off x="12020550" y="3695700"/>
          <a:ext cx="447675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>
              <a:solidFill>
                <a:srgbClr val="FF0000"/>
              </a:solidFill>
              <a:latin typeface="Cooper Black" pitchFamily="18" charset="0"/>
            </a:rPr>
            <a:t>8</a:t>
          </a:r>
        </a:p>
      </xdr:txBody>
    </xdr:sp>
    <xdr:clientData/>
  </xdr:twoCellAnchor>
  <xdr:twoCellAnchor editAs="oneCell">
    <xdr:from>
      <xdr:col>9</xdr:col>
      <xdr:colOff>942975</xdr:colOff>
      <xdr:row>1</xdr:row>
      <xdr:rowOff>85725</xdr:rowOff>
    </xdr:from>
    <xdr:to>
      <xdr:col>21</xdr:col>
      <xdr:colOff>371475</xdr:colOff>
      <xdr:row>9</xdr:row>
      <xdr:rowOff>123825</xdr:rowOff>
    </xdr:to>
    <xdr:pic>
      <xdr:nvPicPr>
        <xdr:cNvPr id="77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247650"/>
          <a:ext cx="352425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133350</xdr:colOff>
      <xdr:row>4</xdr:row>
      <xdr:rowOff>38100</xdr:rowOff>
    </xdr:from>
    <xdr:to>
      <xdr:col>8</xdr:col>
      <xdr:colOff>876300</xdr:colOff>
      <xdr:row>9</xdr:row>
      <xdr:rowOff>76200</xdr:rowOff>
    </xdr:to>
    <xdr:pic>
      <xdr:nvPicPr>
        <xdr:cNvPr id="7747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685800"/>
          <a:ext cx="461010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15</xdr:row>
      <xdr:rowOff>57150</xdr:rowOff>
    </xdr:from>
    <xdr:to>
      <xdr:col>1</xdr:col>
      <xdr:colOff>2028825</xdr:colOff>
      <xdr:row>18</xdr:row>
      <xdr:rowOff>142875</xdr:rowOff>
    </xdr:to>
    <xdr:grpSp>
      <xdr:nvGrpSpPr>
        <xdr:cNvPr id="8739" name="Group 5"/>
        <xdr:cNvGrpSpPr>
          <a:grpSpLocks/>
        </xdr:cNvGrpSpPr>
      </xdr:nvGrpSpPr>
      <xdr:grpSpPr bwMode="auto">
        <a:xfrm>
          <a:off x="1459230" y="2754630"/>
          <a:ext cx="1895475" cy="588645"/>
          <a:chOff x="-4" y="175"/>
          <a:chExt cx="197" cy="60"/>
        </a:xfrm>
      </xdr:grpSpPr>
      <xdr:sp macro="" textlink="">
        <xdr:nvSpPr>
          <xdr:cNvPr id="11" name="Rectangle 6"/>
          <xdr:cNvSpPr>
            <a:spLocks noChangeArrowheads="1"/>
          </xdr:cNvSpPr>
        </xdr:nvSpPr>
        <xdr:spPr bwMode="auto">
          <a:xfrm>
            <a:off x="-4" y="175"/>
            <a:ext cx="167" cy="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FF0000"/>
                </a:solidFill>
                <a:latin typeface="Arial"/>
                <a:cs typeface="Arial"/>
              </a:rPr>
              <a:t>ENTER LOCAL MATERIAL PRICES HERE</a:t>
            </a:r>
          </a:p>
        </xdr:txBody>
      </xdr:sp>
      <xdr:sp macro="" textlink="">
        <xdr:nvSpPr>
          <xdr:cNvPr id="8751" name="Line 7"/>
          <xdr:cNvSpPr>
            <a:spLocks noChangeShapeType="1"/>
          </xdr:cNvSpPr>
        </xdr:nvSpPr>
        <xdr:spPr bwMode="auto">
          <a:xfrm>
            <a:off x="161" y="208"/>
            <a:ext cx="32" cy="2"/>
          </a:xfrm>
          <a:prstGeom prst="line">
            <a:avLst/>
          </a:prstGeom>
          <a:noFill/>
          <a:ln w="25400">
            <a:solidFill>
              <a:srgbClr val="FF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142875</xdr:colOff>
      <xdr:row>2</xdr:row>
      <xdr:rowOff>161924</xdr:rowOff>
    </xdr:from>
    <xdr:to>
      <xdr:col>0</xdr:col>
      <xdr:colOff>590550</xdr:colOff>
      <xdr:row>6</xdr:row>
      <xdr:rowOff>19049</xdr:rowOff>
    </xdr:to>
    <xdr:sp macro="" textlink="">
      <xdr:nvSpPr>
        <xdr:cNvPr id="14" name="TextBox 13"/>
        <xdr:cNvSpPr txBox="1"/>
      </xdr:nvSpPr>
      <xdr:spPr>
        <a:xfrm>
          <a:off x="142875" y="485774"/>
          <a:ext cx="447675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>
              <a:solidFill>
                <a:srgbClr val="FF0000"/>
              </a:solidFill>
              <a:latin typeface="Cooper Black" pitchFamily="18" charset="0"/>
            </a:rPr>
            <a:t>1</a:t>
          </a:r>
        </a:p>
      </xdr:txBody>
    </xdr:sp>
    <xdr:clientData/>
  </xdr:twoCellAnchor>
  <xdr:twoCellAnchor>
    <xdr:from>
      <xdr:col>0</xdr:col>
      <xdr:colOff>723900</xdr:colOff>
      <xdr:row>15</xdr:row>
      <xdr:rowOff>28575</xdr:rowOff>
    </xdr:from>
    <xdr:to>
      <xdr:col>1</xdr:col>
      <xdr:colOff>161925</xdr:colOff>
      <xdr:row>18</xdr:row>
      <xdr:rowOff>47625</xdr:rowOff>
    </xdr:to>
    <xdr:sp macro="" textlink="">
      <xdr:nvSpPr>
        <xdr:cNvPr id="15" name="TextBox 14"/>
        <xdr:cNvSpPr txBox="1"/>
      </xdr:nvSpPr>
      <xdr:spPr>
        <a:xfrm>
          <a:off x="723900" y="2676525"/>
          <a:ext cx="447675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>
              <a:solidFill>
                <a:srgbClr val="FF0000"/>
              </a:solidFill>
              <a:latin typeface="Cooper Black" pitchFamily="18" charset="0"/>
            </a:rPr>
            <a:t>2</a:t>
          </a:r>
        </a:p>
      </xdr:txBody>
    </xdr:sp>
    <xdr:clientData/>
  </xdr:twoCellAnchor>
  <xdr:twoCellAnchor>
    <xdr:from>
      <xdr:col>1</xdr:col>
      <xdr:colOff>685800</xdr:colOff>
      <xdr:row>21</xdr:row>
      <xdr:rowOff>0</xdr:rowOff>
    </xdr:from>
    <xdr:to>
      <xdr:col>1</xdr:col>
      <xdr:colOff>1133475</xdr:colOff>
      <xdr:row>24</xdr:row>
      <xdr:rowOff>19050</xdr:rowOff>
    </xdr:to>
    <xdr:sp macro="" textlink="">
      <xdr:nvSpPr>
        <xdr:cNvPr id="16" name="TextBox 15"/>
        <xdr:cNvSpPr txBox="1"/>
      </xdr:nvSpPr>
      <xdr:spPr>
        <a:xfrm>
          <a:off x="1695450" y="3619500"/>
          <a:ext cx="447675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>
              <a:solidFill>
                <a:srgbClr val="FF0000"/>
              </a:solidFill>
              <a:latin typeface="Cooper Black" pitchFamily="18" charset="0"/>
            </a:rPr>
            <a:t>3</a:t>
          </a:r>
        </a:p>
      </xdr:txBody>
    </xdr:sp>
    <xdr:clientData/>
  </xdr:twoCellAnchor>
  <xdr:twoCellAnchor>
    <xdr:from>
      <xdr:col>2</xdr:col>
      <xdr:colOff>228600</xdr:colOff>
      <xdr:row>21</xdr:row>
      <xdr:rowOff>28575</xdr:rowOff>
    </xdr:from>
    <xdr:to>
      <xdr:col>2</xdr:col>
      <xdr:colOff>676275</xdr:colOff>
      <xdr:row>24</xdr:row>
      <xdr:rowOff>47625</xdr:rowOff>
    </xdr:to>
    <xdr:sp macro="" textlink="">
      <xdr:nvSpPr>
        <xdr:cNvPr id="17" name="TextBox 16"/>
        <xdr:cNvSpPr txBox="1"/>
      </xdr:nvSpPr>
      <xdr:spPr>
        <a:xfrm>
          <a:off x="3314700" y="3648075"/>
          <a:ext cx="447675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>
              <a:solidFill>
                <a:srgbClr val="FF0000"/>
              </a:solidFill>
              <a:latin typeface="Cooper Black" pitchFamily="18" charset="0"/>
            </a:rPr>
            <a:t>4</a:t>
          </a:r>
        </a:p>
      </xdr:txBody>
    </xdr:sp>
    <xdr:clientData/>
  </xdr:twoCellAnchor>
  <xdr:twoCellAnchor>
    <xdr:from>
      <xdr:col>3</xdr:col>
      <xdr:colOff>342900</xdr:colOff>
      <xdr:row>21</xdr:row>
      <xdr:rowOff>28575</xdr:rowOff>
    </xdr:from>
    <xdr:to>
      <xdr:col>3</xdr:col>
      <xdr:colOff>790575</xdr:colOff>
      <xdr:row>24</xdr:row>
      <xdr:rowOff>47625</xdr:rowOff>
    </xdr:to>
    <xdr:sp macro="" textlink="">
      <xdr:nvSpPr>
        <xdr:cNvPr id="18" name="TextBox 17"/>
        <xdr:cNvSpPr txBox="1"/>
      </xdr:nvSpPr>
      <xdr:spPr>
        <a:xfrm>
          <a:off x="4476750" y="3648075"/>
          <a:ext cx="447675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>
              <a:solidFill>
                <a:srgbClr val="FF0000"/>
              </a:solidFill>
              <a:latin typeface="Cooper Black" pitchFamily="18" charset="0"/>
            </a:rPr>
            <a:t>5</a:t>
          </a:r>
        </a:p>
      </xdr:txBody>
    </xdr:sp>
    <xdr:clientData/>
  </xdr:twoCellAnchor>
  <xdr:twoCellAnchor>
    <xdr:from>
      <xdr:col>4</xdr:col>
      <xdr:colOff>266700</xdr:colOff>
      <xdr:row>21</xdr:row>
      <xdr:rowOff>57150</xdr:rowOff>
    </xdr:from>
    <xdr:to>
      <xdr:col>4</xdr:col>
      <xdr:colOff>714375</xdr:colOff>
      <xdr:row>23</xdr:row>
      <xdr:rowOff>152400</xdr:rowOff>
    </xdr:to>
    <xdr:sp macro="" textlink="">
      <xdr:nvSpPr>
        <xdr:cNvPr id="19" name="TextBox 18"/>
        <xdr:cNvSpPr txBox="1"/>
      </xdr:nvSpPr>
      <xdr:spPr>
        <a:xfrm>
          <a:off x="5448300" y="3676650"/>
          <a:ext cx="447675" cy="4191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>
              <a:solidFill>
                <a:srgbClr val="FF0000"/>
              </a:solidFill>
              <a:latin typeface="Cooper Black" pitchFamily="18" charset="0"/>
            </a:rPr>
            <a:t>6</a:t>
          </a:r>
        </a:p>
      </xdr:txBody>
    </xdr:sp>
    <xdr:clientData/>
  </xdr:twoCellAnchor>
  <xdr:twoCellAnchor>
    <xdr:from>
      <xdr:col>5</xdr:col>
      <xdr:colOff>152400</xdr:colOff>
      <xdr:row>21</xdr:row>
      <xdr:rowOff>19050</xdr:rowOff>
    </xdr:from>
    <xdr:to>
      <xdr:col>5</xdr:col>
      <xdr:colOff>600075</xdr:colOff>
      <xdr:row>24</xdr:row>
      <xdr:rowOff>38100</xdr:rowOff>
    </xdr:to>
    <xdr:sp macro="" textlink="">
      <xdr:nvSpPr>
        <xdr:cNvPr id="20" name="TextBox 19"/>
        <xdr:cNvSpPr txBox="1"/>
      </xdr:nvSpPr>
      <xdr:spPr>
        <a:xfrm>
          <a:off x="6381750" y="3638550"/>
          <a:ext cx="447675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>
              <a:solidFill>
                <a:srgbClr val="FF0000"/>
              </a:solidFill>
              <a:latin typeface="Cooper Black" pitchFamily="18" charset="0"/>
            </a:rPr>
            <a:t>7</a:t>
          </a:r>
        </a:p>
      </xdr:txBody>
    </xdr:sp>
    <xdr:clientData/>
  </xdr:twoCellAnchor>
  <xdr:twoCellAnchor>
    <xdr:from>
      <xdr:col>12</xdr:col>
      <xdr:colOff>228600</xdr:colOff>
      <xdr:row>21</xdr:row>
      <xdr:rowOff>133350</xdr:rowOff>
    </xdr:from>
    <xdr:to>
      <xdr:col>12</xdr:col>
      <xdr:colOff>676275</xdr:colOff>
      <xdr:row>24</xdr:row>
      <xdr:rowOff>152400</xdr:rowOff>
    </xdr:to>
    <xdr:sp macro="" textlink="">
      <xdr:nvSpPr>
        <xdr:cNvPr id="21" name="TextBox 20"/>
        <xdr:cNvSpPr txBox="1"/>
      </xdr:nvSpPr>
      <xdr:spPr>
        <a:xfrm>
          <a:off x="11963400" y="3752850"/>
          <a:ext cx="447675" cy="5048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>
              <a:solidFill>
                <a:srgbClr val="FF0000"/>
              </a:solidFill>
              <a:latin typeface="Cooper Black" pitchFamily="18" charset="0"/>
            </a:rPr>
            <a:t>8</a:t>
          </a:r>
        </a:p>
      </xdr:txBody>
    </xdr:sp>
    <xdr:clientData/>
  </xdr:twoCellAnchor>
  <xdr:twoCellAnchor editAs="oneCell">
    <xdr:from>
      <xdr:col>9</xdr:col>
      <xdr:colOff>561975</xdr:colOff>
      <xdr:row>4</xdr:row>
      <xdr:rowOff>57150</xdr:rowOff>
    </xdr:from>
    <xdr:to>
      <xdr:col>21</xdr:col>
      <xdr:colOff>428625</xdr:colOff>
      <xdr:row>12</xdr:row>
      <xdr:rowOff>95250</xdr:rowOff>
    </xdr:to>
    <xdr:pic>
      <xdr:nvPicPr>
        <xdr:cNvPr id="8748" name="Picture 2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0175" y="704850"/>
          <a:ext cx="352425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4</xdr:row>
      <xdr:rowOff>85725</xdr:rowOff>
    </xdr:from>
    <xdr:to>
      <xdr:col>8</xdr:col>
      <xdr:colOff>1028700</xdr:colOff>
      <xdr:row>9</xdr:row>
      <xdr:rowOff>123825</xdr:rowOff>
    </xdr:to>
    <xdr:pic>
      <xdr:nvPicPr>
        <xdr:cNvPr id="8749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733425"/>
          <a:ext cx="46196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8"/>
  <sheetViews>
    <sheetView topLeftCell="A10" workbookViewId="0">
      <selection activeCell="I28" sqref="I28"/>
    </sheetView>
  </sheetViews>
  <sheetFormatPr defaultRowHeight="13.2" x14ac:dyDescent="0.25"/>
  <cols>
    <col min="1" max="1" width="20.44140625" style="27" customWidth="1"/>
    <col min="2" max="2" width="31.109375" customWidth="1"/>
    <col min="3" max="5" width="15.6640625" customWidth="1"/>
    <col min="6" max="6" width="10.88671875" bestFit="1" customWidth="1"/>
    <col min="7" max="7" width="13.5546875" hidden="1" customWidth="1"/>
    <col min="8" max="8" width="17.5546875" hidden="1" customWidth="1"/>
    <col min="9" max="9" width="18.44140625" bestFit="1" customWidth="1"/>
    <col min="10" max="10" width="19.88671875" bestFit="1" customWidth="1"/>
    <col min="11" max="11" width="17.109375" hidden="1" customWidth="1"/>
    <col min="12" max="12" width="16.33203125" hidden="1" customWidth="1"/>
    <col min="13" max="13" width="15" hidden="1" customWidth="1"/>
    <col min="14" max="15" width="11.44140625" hidden="1" customWidth="1"/>
    <col min="16" max="16" width="26" hidden="1" customWidth="1"/>
    <col min="17" max="18" width="12.88671875" style="83" hidden="1" customWidth="1"/>
    <col min="19" max="19" width="23.33203125" bestFit="1" customWidth="1"/>
  </cols>
  <sheetData>
    <row r="1" spans="1:18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31" t="s">
        <v>33</v>
      </c>
      <c r="Q1" s="81" t="s">
        <v>98</v>
      </c>
      <c r="R1" s="81" t="s">
        <v>99</v>
      </c>
    </row>
    <row r="2" spans="1:18" x14ac:dyDescent="0.2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30" t="s">
        <v>76</v>
      </c>
      <c r="Q2" s="82">
        <v>2</v>
      </c>
      <c r="R2" s="82">
        <v>2</v>
      </c>
    </row>
    <row r="3" spans="1:18" x14ac:dyDescent="0.2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30" t="s">
        <v>77</v>
      </c>
      <c r="Q3" s="82">
        <v>2</v>
      </c>
      <c r="R3" s="82">
        <v>2</v>
      </c>
    </row>
    <row r="4" spans="1:18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30" t="s">
        <v>78</v>
      </c>
      <c r="Q4" s="82">
        <v>2</v>
      </c>
      <c r="R4" s="82">
        <v>2</v>
      </c>
    </row>
    <row r="5" spans="1:18" x14ac:dyDescent="0.2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30" t="s">
        <v>79</v>
      </c>
      <c r="Q5" s="82">
        <v>2</v>
      </c>
      <c r="R5" s="82">
        <v>2</v>
      </c>
    </row>
    <row r="6" spans="1:18" x14ac:dyDescent="0.2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30" t="s">
        <v>80</v>
      </c>
      <c r="Q6" s="82">
        <v>2</v>
      </c>
      <c r="R6" s="82">
        <v>2</v>
      </c>
    </row>
    <row r="7" spans="1:18" x14ac:dyDescent="0.25">
      <c r="A7" s="29" t="s">
        <v>32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30" t="s">
        <v>81</v>
      </c>
      <c r="Q7" s="82">
        <v>2</v>
      </c>
      <c r="R7" s="82">
        <v>2</v>
      </c>
    </row>
    <row r="8" spans="1:18" ht="16.2" x14ac:dyDescent="0.3">
      <c r="A8" s="52" t="s">
        <v>82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30" t="s">
        <v>82</v>
      </c>
      <c r="Q8" s="82">
        <v>2</v>
      </c>
      <c r="R8" s="82">
        <v>2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30" t="s">
        <v>83</v>
      </c>
      <c r="Q9" s="82">
        <v>1.75</v>
      </c>
      <c r="R9" s="82">
        <v>1.75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30" t="s">
        <v>84</v>
      </c>
      <c r="Q10" s="82">
        <v>1.75</v>
      </c>
      <c r="R10" s="82">
        <v>1.75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8" ht="24.6" x14ac:dyDescent="0.4">
      <c r="B14" s="8"/>
      <c r="C14" s="8"/>
      <c r="D14" s="33"/>
      <c r="E14" s="80" t="s">
        <v>69</v>
      </c>
      <c r="F14" s="33"/>
      <c r="G14" s="33"/>
      <c r="H14" s="33"/>
      <c r="I14" s="33"/>
      <c r="J14" s="8"/>
      <c r="K14" s="8"/>
      <c r="L14" s="8"/>
      <c r="M14" s="8"/>
      <c r="N14" s="8"/>
      <c r="O14" s="8"/>
    </row>
    <row r="15" spans="1:18" ht="24.6" x14ac:dyDescent="0.4">
      <c r="B15" s="8"/>
      <c r="C15" s="8"/>
      <c r="D15" s="33"/>
      <c r="E15" s="80"/>
      <c r="F15" s="33"/>
      <c r="G15" s="33"/>
      <c r="H15" s="33"/>
      <c r="I15" s="33"/>
      <c r="J15" s="8"/>
      <c r="K15" s="8"/>
      <c r="L15" s="8"/>
      <c r="M15" s="8"/>
      <c r="N15" s="8"/>
      <c r="O15" s="8"/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2:15" x14ac:dyDescent="0.25">
      <c r="B17" s="8"/>
      <c r="C17" s="9" t="s">
        <v>7</v>
      </c>
      <c r="D17" s="9" t="s">
        <v>8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2:15" x14ac:dyDescent="0.25">
      <c r="B18" s="8"/>
      <c r="C18" s="9" t="s">
        <v>9</v>
      </c>
      <c r="D18" s="9" t="s">
        <v>10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2:15" x14ac:dyDescent="0.25">
      <c r="B19" s="8"/>
      <c r="C19" s="53"/>
      <c r="D19" s="53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2:15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2:15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2:15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2:15" x14ac:dyDescent="0.25">
      <c r="B23" s="8"/>
      <c r="C23" s="8"/>
      <c r="D23" s="8"/>
      <c r="E23" s="8"/>
      <c r="F23" s="8"/>
      <c r="G23" s="8"/>
      <c r="H23" s="8"/>
      <c r="I23" s="8"/>
      <c r="J23" s="8"/>
      <c r="K23" s="10"/>
      <c r="L23" s="8"/>
      <c r="M23" s="8"/>
      <c r="N23" s="8"/>
      <c r="O23" s="8"/>
    </row>
    <row r="24" spans="2:15" x14ac:dyDescent="0.25">
      <c r="B24" s="32"/>
      <c r="C24" s="38"/>
      <c r="D24" s="38"/>
      <c r="E24" s="38"/>
      <c r="F24" s="38"/>
      <c r="G24" s="38"/>
      <c r="H24" s="38"/>
      <c r="K24" s="39"/>
      <c r="L24" s="32"/>
      <c r="M24" s="32"/>
      <c r="N24" s="32"/>
      <c r="O24" s="32"/>
    </row>
    <row r="25" spans="2:15" x14ac:dyDescent="0.25">
      <c r="B25" s="32"/>
      <c r="C25" s="38"/>
      <c r="D25" s="38"/>
      <c r="E25" s="38"/>
      <c r="F25" s="38"/>
      <c r="G25" s="38"/>
      <c r="H25" s="38"/>
      <c r="I25" s="38"/>
      <c r="J25" s="38"/>
      <c r="K25" s="39"/>
      <c r="L25" s="32"/>
      <c r="M25" s="32"/>
      <c r="N25" s="32"/>
      <c r="O25" s="32"/>
    </row>
    <row r="26" spans="2:15" x14ac:dyDescent="0.25">
      <c r="B26" s="32"/>
      <c r="C26" s="38" t="s">
        <v>36</v>
      </c>
      <c r="D26" s="38" t="s">
        <v>34</v>
      </c>
      <c r="E26" s="38" t="s">
        <v>38</v>
      </c>
      <c r="F26" s="38"/>
      <c r="G26" s="38"/>
      <c r="H26" s="38"/>
      <c r="I26" s="38" t="s">
        <v>11</v>
      </c>
      <c r="J26" s="38" t="s">
        <v>12</v>
      </c>
      <c r="K26" s="39"/>
      <c r="L26" s="32"/>
      <c r="M26" s="32"/>
      <c r="N26" s="32"/>
      <c r="O26" s="32"/>
    </row>
    <row r="27" spans="2:15" x14ac:dyDescent="0.25">
      <c r="B27" s="40" t="s">
        <v>13</v>
      </c>
      <c r="C27" s="42" t="s">
        <v>35</v>
      </c>
      <c r="D27" s="38" t="s">
        <v>37</v>
      </c>
      <c r="E27" s="38" t="s">
        <v>37</v>
      </c>
      <c r="F27" s="38" t="s">
        <v>39</v>
      </c>
      <c r="G27" s="38" t="s">
        <v>34</v>
      </c>
      <c r="H27" s="38" t="s">
        <v>38</v>
      </c>
      <c r="I27" s="38" t="s">
        <v>14</v>
      </c>
      <c r="J27" s="38" t="s">
        <v>14</v>
      </c>
      <c r="K27" s="41" t="s">
        <v>23</v>
      </c>
      <c r="L27" s="41" t="s">
        <v>24</v>
      </c>
      <c r="M27" s="41" t="s">
        <v>25</v>
      </c>
      <c r="N27" s="41" t="s">
        <v>26</v>
      </c>
      <c r="O27" s="41" t="s">
        <v>27</v>
      </c>
    </row>
    <row r="28" spans="2:15" ht="16.2" x14ac:dyDescent="0.3">
      <c r="B28" s="52"/>
      <c r="C28" s="52"/>
      <c r="D28" s="52"/>
      <c r="E28" s="52"/>
      <c r="F28" s="54"/>
      <c r="G28" s="34">
        <f>VLOOKUP($A$8,$P$2:$R$10,2,0)</f>
        <v>2</v>
      </c>
      <c r="H28" s="34">
        <f>VLOOKUP($A$8,$P$2:$R$10,3,0)</f>
        <v>2</v>
      </c>
      <c r="I28" s="35">
        <f>IF(F28&gt;0,((((D28*($C$19/G28))+((E28*($D$19/H28)))+((((0.0054*($C$19/G28))+(0.0036*($D$19/H28)))/1.18)/$F$41)))),0)</f>
        <v>0</v>
      </c>
      <c r="J28" s="35">
        <f>I28*F28</f>
        <v>0</v>
      </c>
      <c r="K28" s="36">
        <f>M28*16387.064</f>
        <v>0</v>
      </c>
      <c r="L28" s="36">
        <f>K28/1000</f>
        <v>0</v>
      </c>
      <c r="M28" s="55"/>
      <c r="N28" s="37" t="e">
        <f>I28/L28</f>
        <v>#DIV/0!</v>
      </c>
      <c r="O28" s="37" t="e">
        <f>I28/M28</f>
        <v>#DIV/0!</v>
      </c>
    </row>
    <row r="29" spans="2:15" ht="16.2" x14ac:dyDescent="0.3">
      <c r="B29" s="52"/>
      <c r="C29" s="52"/>
      <c r="D29" s="52"/>
      <c r="E29" s="52"/>
      <c r="F29" s="54"/>
      <c r="G29" s="34">
        <f t="shared" ref="G29:G39" si="0">VLOOKUP($A$8,$P$2:$R$10,2,0)</f>
        <v>2</v>
      </c>
      <c r="H29" s="34">
        <f t="shared" ref="H29:H39" si="1">VLOOKUP($A$8,$P$2:$R$10,3,0)</f>
        <v>2</v>
      </c>
      <c r="I29" s="35">
        <f t="shared" ref="I29:I39" si="2">IF(F29&gt;0,((((D29*($C$19/G29))+((E29*($D$19/H29)))+((((0.0054*($C$19/G29))+(0.0036*($D$19/H29)))/1.18)/$F$41)))),0)</f>
        <v>0</v>
      </c>
      <c r="J29" s="35">
        <f t="shared" ref="J29:J39" si="3">I29*F29</f>
        <v>0</v>
      </c>
      <c r="K29" s="36">
        <f t="shared" ref="K29:K39" si="4">M29*16387.064</f>
        <v>0</v>
      </c>
      <c r="L29" s="36">
        <f t="shared" ref="L29:L39" si="5">K29/1000</f>
        <v>0</v>
      </c>
      <c r="M29" s="55"/>
      <c r="N29" s="37" t="e">
        <f t="shared" ref="N29:N39" si="6">I29/L29</f>
        <v>#DIV/0!</v>
      </c>
      <c r="O29" s="37" t="e">
        <f t="shared" ref="O29:O39" si="7">I29/M29</f>
        <v>#DIV/0!</v>
      </c>
    </row>
    <row r="30" spans="2:15" ht="16.2" x14ac:dyDescent="0.3">
      <c r="B30" s="52"/>
      <c r="C30" s="52"/>
      <c r="D30" s="52"/>
      <c r="E30" s="52"/>
      <c r="F30" s="54"/>
      <c r="G30" s="34">
        <f t="shared" si="0"/>
        <v>2</v>
      </c>
      <c r="H30" s="34">
        <f t="shared" si="1"/>
        <v>2</v>
      </c>
      <c r="I30" s="35">
        <f t="shared" si="2"/>
        <v>0</v>
      </c>
      <c r="J30" s="35">
        <f t="shared" si="3"/>
        <v>0</v>
      </c>
      <c r="K30" s="36">
        <f t="shared" si="4"/>
        <v>0</v>
      </c>
      <c r="L30" s="36">
        <f t="shared" si="5"/>
        <v>0</v>
      </c>
      <c r="M30" s="55"/>
      <c r="N30" s="37" t="e">
        <f t="shared" si="6"/>
        <v>#DIV/0!</v>
      </c>
      <c r="O30" s="37" t="e">
        <f t="shared" si="7"/>
        <v>#DIV/0!</v>
      </c>
    </row>
    <row r="31" spans="2:15" ht="16.5" customHeight="1" x14ac:dyDescent="0.3">
      <c r="B31" s="52"/>
      <c r="C31" s="52"/>
      <c r="D31" s="52"/>
      <c r="E31" s="52"/>
      <c r="F31" s="54"/>
      <c r="G31" s="34">
        <f t="shared" si="0"/>
        <v>2</v>
      </c>
      <c r="H31" s="34">
        <f t="shared" si="1"/>
        <v>2</v>
      </c>
      <c r="I31" s="35">
        <f t="shared" si="2"/>
        <v>0</v>
      </c>
      <c r="J31" s="35">
        <f>I31*F31</f>
        <v>0</v>
      </c>
      <c r="K31" s="36">
        <f>M31*16387.064</f>
        <v>0</v>
      </c>
      <c r="L31" s="36">
        <f>K31/1000</f>
        <v>0</v>
      </c>
      <c r="M31" s="55"/>
      <c r="N31" s="37" t="e">
        <f>I31/L31</f>
        <v>#DIV/0!</v>
      </c>
      <c r="O31" s="37" t="e">
        <f>I31/M31</f>
        <v>#DIV/0!</v>
      </c>
    </row>
    <row r="32" spans="2:15" ht="16.5" customHeight="1" x14ac:dyDescent="0.3">
      <c r="B32" s="52"/>
      <c r="C32" s="52"/>
      <c r="D32" s="52"/>
      <c r="E32" s="52"/>
      <c r="F32" s="54"/>
      <c r="G32" s="34">
        <f t="shared" si="0"/>
        <v>2</v>
      </c>
      <c r="H32" s="34">
        <f t="shared" si="1"/>
        <v>2</v>
      </c>
      <c r="I32" s="35">
        <f t="shared" si="2"/>
        <v>0</v>
      </c>
      <c r="J32" s="35">
        <f>I32*F32</f>
        <v>0</v>
      </c>
      <c r="K32" s="36">
        <f>M32*16387.064</f>
        <v>0</v>
      </c>
      <c r="L32" s="36">
        <f>K32/1000</f>
        <v>0</v>
      </c>
      <c r="M32" s="55"/>
      <c r="N32" s="37" t="e">
        <f>I32/L32</f>
        <v>#DIV/0!</v>
      </c>
      <c r="O32" s="37" t="e">
        <f>I32/M32</f>
        <v>#DIV/0!</v>
      </c>
    </row>
    <row r="33" spans="1:21" ht="16.5" customHeight="1" x14ac:dyDescent="0.3">
      <c r="B33" s="52"/>
      <c r="C33" s="52"/>
      <c r="D33" s="52"/>
      <c r="E33" s="52"/>
      <c r="F33" s="54"/>
      <c r="G33" s="34">
        <f t="shared" si="0"/>
        <v>2</v>
      </c>
      <c r="H33" s="34">
        <f t="shared" si="1"/>
        <v>2</v>
      </c>
      <c r="I33" s="35">
        <f t="shared" si="2"/>
        <v>0</v>
      </c>
      <c r="J33" s="35">
        <f>I33*F33</f>
        <v>0</v>
      </c>
      <c r="K33" s="36">
        <f>M33*16387.064</f>
        <v>0</v>
      </c>
      <c r="L33" s="36">
        <f>K33/1000</f>
        <v>0</v>
      </c>
      <c r="M33" s="55"/>
      <c r="N33" s="37" t="e">
        <f>I33/L33</f>
        <v>#DIV/0!</v>
      </c>
      <c r="O33" s="37" t="e">
        <f>I33/M33</f>
        <v>#DIV/0!</v>
      </c>
    </row>
    <row r="34" spans="1:21" ht="16.5" customHeight="1" x14ac:dyDescent="0.3">
      <c r="B34" s="52"/>
      <c r="C34" s="52"/>
      <c r="D34" s="52"/>
      <c r="E34" s="52"/>
      <c r="F34" s="54"/>
      <c r="G34" s="34">
        <f t="shared" si="0"/>
        <v>2</v>
      </c>
      <c r="H34" s="34">
        <f t="shared" si="1"/>
        <v>2</v>
      </c>
      <c r="I34" s="35">
        <f t="shared" si="2"/>
        <v>0</v>
      </c>
      <c r="J34" s="35">
        <f>I34*F34</f>
        <v>0</v>
      </c>
      <c r="K34" s="36">
        <f>M34*16387.064</f>
        <v>0</v>
      </c>
      <c r="L34" s="36">
        <f>K34/1000</f>
        <v>0</v>
      </c>
      <c r="M34" s="55"/>
      <c r="N34" s="37" t="e">
        <f>I34/L34</f>
        <v>#DIV/0!</v>
      </c>
      <c r="O34" s="37" t="e">
        <f>I34/M34</f>
        <v>#DIV/0!</v>
      </c>
    </row>
    <row r="35" spans="1:21" ht="16.2" x14ac:dyDescent="0.3">
      <c r="B35" s="52"/>
      <c r="C35" s="52"/>
      <c r="D35" s="52"/>
      <c r="E35" s="52"/>
      <c r="F35" s="54"/>
      <c r="G35" s="34">
        <f t="shared" si="0"/>
        <v>2</v>
      </c>
      <c r="H35" s="34">
        <f t="shared" si="1"/>
        <v>2</v>
      </c>
      <c r="I35" s="35">
        <f t="shared" si="2"/>
        <v>0</v>
      </c>
      <c r="J35" s="35">
        <f t="shared" si="3"/>
        <v>0</v>
      </c>
      <c r="K35" s="36">
        <f t="shared" si="4"/>
        <v>0</v>
      </c>
      <c r="L35" s="36">
        <f t="shared" si="5"/>
        <v>0</v>
      </c>
      <c r="M35" s="55"/>
      <c r="N35" s="37" t="e">
        <f t="shared" si="6"/>
        <v>#DIV/0!</v>
      </c>
      <c r="O35" s="37" t="e">
        <f t="shared" si="7"/>
        <v>#DIV/0!</v>
      </c>
    </row>
    <row r="36" spans="1:21" ht="16.2" x14ac:dyDescent="0.3">
      <c r="B36" s="52"/>
      <c r="C36" s="52"/>
      <c r="D36" s="52"/>
      <c r="E36" s="52"/>
      <c r="F36" s="54"/>
      <c r="G36" s="34">
        <f t="shared" si="0"/>
        <v>2</v>
      </c>
      <c r="H36" s="34">
        <f t="shared" si="1"/>
        <v>2</v>
      </c>
      <c r="I36" s="35">
        <f t="shared" si="2"/>
        <v>0</v>
      </c>
      <c r="J36" s="35">
        <f t="shared" si="3"/>
        <v>0</v>
      </c>
      <c r="K36" s="36">
        <f t="shared" si="4"/>
        <v>0</v>
      </c>
      <c r="L36" s="36">
        <f t="shared" si="5"/>
        <v>0</v>
      </c>
      <c r="M36" s="55"/>
      <c r="N36" s="37" t="e">
        <f t="shared" si="6"/>
        <v>#DIV/0!</v>
      </c>
      <c r="O36" s="37" t="e">
        <f t="shared" si="7"/>
        <v>#DIV/0!</v>
      </c>
    </row>
    <row r="37" spans="1:21" ht="16.2" x14ac:dyDescent="0.3">
      <c r="B37" s="52"/>
      <c r="C37" s="52"/>
      <c r="D37" s="52"/>
      <c r="E37" s="52"/>
      <c r="F37" s="54"/>
      <c r="G37" s="34">
        <f t="shared" si="0"/>
        <v>2</v>
      </c>
      <c r="H37" s="34">
        <f t="shared" si="1"/>
        <v>2</v>
      </c>
      <c r="I37" s="35">
        <f t="shared" si="2"/>
        <v>0</v>
      </c>
      <c r="J37" s="35">
        <f t="shared" si="3"/>
        <v>0</v>
      </c>
      <c r="K37" s="36">
        <f t="shared" si="4"/>
        <v>0</v>
      </c>
      <c r="L37" s="36">
        <f t="shared" si="5"/>
        <v>0</v>
      </c>
      <c r="M37" s="55"/>
      <c r="N37" s="37" t="e">
        <f t="shared" si="6"/>
        <v>#DIV/0!</v>
      </c>
      <c r="O37" s="37" t="e">
        <f>I37/M37</f>
        <v>#DIV/0!</v>
      </c>
    </row>
    <row r="38" spans="1:21" ht="16.2" x14ac:dyDescent="0.3">
      <c r="B38" s="52"/>
      <c r="C38" s="52"/>
      <c r="D38" s="52"/>
      <c r="E38" s="52"/>
      <c r="F38" s="54"/>
      <c r="G38" s="34">
        <f t="shared" si="0"/>
        <v>2</v>
      </c>
      <c r="H38" s="34">
        <f t="shared" si="1"/>
        <v>2</v>
      </c>
      <c r="I38" s="35">
        <f t="shared" si="2"/>
        <v>0</v>
      </c>
      <c r="J38" s="35">
        <f t="shared" si="3"/>
        <v>0</v>
      </c>
      <c r="K38" s="36">
        <f t="shared" si="4"/>
        <v>0</v>
      </c>
      <c r="L38" s="36">
        <f t="shared" si="5"/>
        <v>0</v>
      </c>
      <c r="M38" s="55"/>
      <c r="N38" s="37" t="e">
        <f t="shared" si="6"/>
        <v>#DIV/0!</v>
      </c>
      <c r="O38" s="37" t="e">
        <f>I38/M38</f>
        <v>#DIV/0!</v>
      </c>
    </row>
    <row r="39" spans="1:21" ht="16.2" x14ac:dyDescent="0.3">
      <c r="B39" s="52"/>
      <c r="C39" s="52"/>
      <c r="D39" s="52"/>
      <c r="E39" s="52"/>
      <c r="F39" s="54"/>
      <c r="G39" s="34">
        <f t="shared" si="0"/>
        <v>2</v>
      </c>
      <c r="H39" s="34">
        <f t="shared" si="1"/>
        <v>2</v>
      </c>
      <c r="I39" s="35">
        <f t="shared" si="2"/>
        <v>0</v>
      </c>
      <c r="J39" s="35">
        <f t="shared" si="3"/>
        <v>0</v>
      </c>
      <c r="K39" s="36">
        <f t="shared" si="4"/>
        <v>0</v>
      </c>
      <c r="L39" s="36">
        <f t="shared" si="5"/>
        <v>0</v>
      </c>
      <c r="M39" s="55"/>
      <c r="N39" s="37" t="e">
        <f t="shared" si="6"/>
        <v>#DIV/0!</v>
      </c>
      <c r="O39" s="37" t="e">
        <f t="shared" si="7"/>
        <v>#DIV/0!</v>
      </c>
    </row>
    <row r="40" spans="1:21" x14ac:dyDescent="0.25">
      <c r="B40" s="8"/>
      <c r="C40" s="8"/>
      <c r="D40" s="8"/>
      <c r="E40" s="8"/>
      <c r="F40" s="12"/>
      <c r="G40" s="12"/>
      <c r="H40" s="12"/>
      <c r="I40" s="8"/>
      <c r="J40" s="8"/>
      <c r="K40" s="10"/>
      <c r="L40" s="8"/>
      <c r="M40" s="8"/>
      <c r="N40" s="8"/>
      <c r="O40" s="8"/>
    </row>
    <row r="41" spans="1:21" x14ac:dyDescent="0.25">
      <c r="B41" s="11" t="s">
        <v>15</v>
      </c>
      <c r="C41" s="16">
        <f>MAX(C28:C40)</f>
        <v>0</v>
      </c>
      <c r="D41" s="8"/>
      <c r="E41" s="13" t="s">
        <v>16</v>
      </c>
      <c r="F41" s="14">
        <f>SUM(F28:F39)</f>
        <v>0</v>
      </c>
      <c r="G41" s="28"/>
      <c r="H41" s="28"/>
      <c r="I41" s="13" t="s">
        <v>17</v>
      </c>
      <c r="J41" s="26">
        <f>SUM(J28:J40)</f>
        <v>0</v>
      </c>
      <c r="K41" s="10"/>
      <c r="L41" s="8"/>
      <c r="M41" s="8"/>
      <c r="N41" s="8"/>
      <c r="O41" s="8"/>
    </row>
    <row r="42" spans="1:21" x14ac:dyDescent="0.25">
      <c r="B42" s="8"/>
      <c r="C42" s="11"/>
      <c r="D42" s="8"/>
      <c r="E42" s="8"/>
      <c r="F42" s="8"/>
      <c r="G42" s="8"/>
      <c r="H42" s="8"/>
      <c r="I42" s="8"/>
      <c r="J42" s="8"/>
      <c r="K42" s="10"/>
      <c r="L42" s="8"/>
      <c r="M42" s="8"/>
      <c r="N42" s="8"/>
      <c r="O42" s="8"/>
    </row>
    <row r="43" spans="1:21" x14ac:dyDescent="0.25">
      <c r="B43" s="20"/>
      <c r="C43" s="21"/>
      <c r="D43" s="8"/>
      <c r="E43" s="8"/>
      <c r="F43" s="8"/>
      <c r="G43" s="8"/>
      <c r="H43" s="8"/>
      <c r="I43" s="8"/>
      <c r="J43" s="8"/>
      <c r="K43" s="10"/>
      <c r="L43" s="8"/>
      <c r="M43" s="8"/>
      <c r="N43" s="8"/>
      <c r="O43" s="8"/>
    </row>
    <row r="44" spans="1:21" ht="13.8" thickBot="1" x14ac:dyDescent="0.3">
      <c r="B44" s="22"/>
      <c r="C44" s="23"/>
      <c r="D44" s="8"/>
      <c r="E44" s="8"/>
      <c r="F44" s="8"/>
      <c r="G44" s="8"/>
      <c r="H44" s="8"/>
      <c r="I44" s="8"/>
      <c r="J44" s="8"/>
      <c r="K44" s="10"/>
      <c r="L44" s="8"/>
      <c r="M44" s="8"/>
      <c r="N44" s="8"/>
      <c r="O44" s="8"/>
      <c r="S44" s="67" t="s">
        <v>61</v>
      </c>
      <c r="T44" s="8"/>
    </row>
    <row r="45" spans="1:21" x14ac:dyDescent="0.25">
      <c r="A45" s="65" t="s">
        <v>41</v>
      </c>
      <c r="B45" s="43"/>
      <c r="C45" s="43"/>
      <c r="D45" s="43"/>
      <c r="E45" s="44"/>
      <c r="F45" s="8"/>
      <c r="G45" s="8"/>
      <c r="H45" s="8"/>
      <c r="I45" s="15" t="s">
        <v>18</v>
      </c>
      <c r="J45" s="10"/>
      <c r="K45" s="10"/>
      <c r="L45" s="8"/>
      <c r="M45" s="8"/>
      <c r="N45" s="8"/>
      <c r="O45" s="8"/>
      <c r="S45" s="68"/>
      <c r="T45" s="8"/>
    </row>
    <row r="46" spans="1:21" x14ac:dyDescent="0.25">
      <c r="A46" s="50" t="s">
        <v>47</v>
      </c>
      <c r="B46" s="19"/>
      <c r="C46" s="10"/>
      <c r="D46" s="10"/>
      <c r="E46" s="46"/>
      <c r="F46" s="8"/>
      <c r="G46" s="8"/>
      <c r="H46" s="8"/>
      <c r="I46" s="9" t="s">
        <v>19</v>
      </c>
      <c r="J46" s="9" t="s">
        <v>20</v>
      </c>
      <c r="K46" s="8"/>
      <c r="L46" s="8"/>
      <c r="M46" s="8"/>
      <c r="N46" s="8"/>
      <c r="O46" s="8"/>
      <c r="S46" s="69" t="s">
        <v>62</v>
      </c>
      <c r="T46" s="70">
        <f>F41</f>
        <v>0</v>
      </c>
    </row>
    <row r="47" spans="1:21" x14ac:dyDescent="0.25">
      <c r="A47" s="50" t="s">
        <v>58</v>
      </c>
      <c r="B47" s="47"/>
      <c r="C47" s="10"/>
      <c r="D47" s="10"/>
      <c r="E47" s="46"/>
      <c r="F47" s="8"/>
      <c r="G47" s="8"/>
      <c r="H47" s="8"/>
      <c r="I47" s="56">
        <v>1</v>
      </c>
      <c r="J47" s="24">
        <f>IF(I47&gt;0,I47*25.4,0)</f>
        <v>25.4</v>
      </c>
      <c r="K47" s="8"/>
      <c r="L47" s="8"/>
      <c r="M47" s="8"/>
      <c r="N47" s="8"/>
      <c r="O47" s="8"/>
      <c r="T47" s="71"/>
    </row>
    <row r="48" spans="1:21" x14ac:dyDescent="0.25">
      <c r="A48" s="50" t="s">
        <v>48</v>
      </c>
      <c r="B48" s="47"/>
      <c r="C48" s="10"/>
      <c r="D48" s="10"/>
      <c r="E48" s="46"/>
      <c r="F48" s="8"/>
      <c r="G48" s="8"/>
      <c r="H48" s="8"/>
      <c r="I48" s="9" t="s">
        <v>21</v>
      </c>
      <c r="J48" s="9" t="s">
        <v>22</v>
      </c>
      <c r="K48" s="8"/>
      <c r="L48" s="8"/>
      <c r="M48" s="8"/>
      <c r="N48" s="8"/>
      <c r="O48" s="8"/>
      <c r="S48" s="69" t="s">
        <v>63</v>
      </c>
      <c r="T48" s="72"/>
      <c r="U48" t="s">
        <v>66</v>
      </c>
    </row>
    <row r="49" spans="1:21" x14ac:dyDescent="0.25">
      <c r="A49" s="50" t="s">
        <v>49</v>
      </c>
      <c r="B49" s="19"/>
      <c r="C49" s="10"/>
      <c r="D49" s="10"/>
      <c r="E49" s="46"/>
      <c r="F49" s="8"/>
      <c r="G49" s="8"/>
      <c r="H49" s="8"/>
      <c r="I49" s="56">
        <v>1</v>
      </c>
      <c r="J49" s="25">
        <f>IF(I49&gt;0,I49*0.45359237,0)</f>
        <v>0.45359237000000002</v>
      </c>
      <c r="K49" s="8"/>
      <c r="L49" s="17"/>
      <c r="M49" s="8"/>
      <c r="N49" s="8"/>
      <c r="O49" s="8"/>
      <c r="S49" s="11"/>
      <c r="T49" s="71"/>
    </row>
    <row r="50" spans="1:21" ht="26.4" x14ac:dyDescent="0.25">
      <c r="A50" s="50" t="s">
        <v>50</v>
      </c>
      <c r="B50" s="47"/>
      <c r="C50" s="10"/>
      <c r="D50" s="10"/>
      <c r="E50" s="46"/>
      <c r="F50" s="8"/>
      <c r="G50" s="8"/>
      <c r="H50" s="8"/>
      <c r="I50" s="74" t="s">
        <v>28</v>
      </c>
      <c r="J50" s="74" t="s">
        <v>29</v>
      </c>
      <c r="K50" s="8"/>
      <c r="L50" s="8"/>
      <c r="M50" s="8"/>
      <c r="N50" s="8"/>
      <c r="O50" s="8"/>
      <c r="S50" s="73" t="s">
        <v>64</v>
      </c>
      <c r="T50" s="72"/>
      <c r="U50" t="s">
        <v>67</v>
      </c>
    </row>
    <row r="51" spans="1:21" x14ac:dyDescent="0.25">
      <c r="A51" s="50" t="s">
        <v>51</v>
      </c>
      <c r="B51" s="47"/>
      <c r="C51" s="10"/>
      <c r="D51" s="10"/>
      <c r="E51" s="46"/>
      <c r="F51" s="8"/>
      <c r="G51" s="8"/>
      <c r="H51" s="8"/>
      <c r="I51" s="75">
        <v>1</v>
      </c>
      <c r="J51" s="76">
        <f>IF(I51&gt;0,I51*16387.064,0)</f>
        <v>16387.063999999998</v>
      </c>
      <c r="K51" s="8"/>
      <c r="L51" s="8"/>
      <c r="M51" s="8"/>
      <c r="N51" s="8"/>
      <c r="O51" s="8"/>
      <c r="S51" s="11"/>
      <c r="T51" s="71"/>
    </row>
    <row r="52" spans="1:21" x14ac:dyDescent="0.25">
      <c r="A52" s="50" t="s">
        <v>56</v>
      </c>
      <c r="B52" s="47"/>
      <c r="C52" s="10"/>
      <c r="D52" s="10"/>
      <c r="E52" s="46"/>
      <c r="F52" s="8"/>
      <c r="G52" s="8"/>
      <c r="H52" s="8"/>
      <c r="I52" s="74" t="s">
        <v>30</v>
      </c>
      <c r="J52" s="74" t="s">
        <v>31</v>
      </c>
      <c r="K52" s="8"/>
      <c r="L52" s="8"/>
      <c r="M52" s="8"/>
      <c r="N52" s="8"/>
      <c r="O52" s="8"/>
      <c r="S52" s="69" t="s">
        <v>65</v>
      </c>
      <c r="T52" s="72"/>
      <c r="U52" t="s">
        <v>68</v>
      </c>
    </row>
    <row r="53" spans="1:21" x14ac:dyDescent="0.25">
      <c r="A53" s="50" t="s">
        <v>57</v>
      </c>
      <c r="B53" s="10"/>
      <c r="C53" s="10"/>
      <c r="D53" s="10"/>
      <c r="E53" s="46"/>
      <c r="F53" s="8"/>
      <c r="G53" s="8"/>
      <c r="H53" s="8"/>
      <c r="I53" s="75">
        <v>1</v>
      </c>
      <c r="J53" s="77">
        <f>IF(I53&gt;0,I53*0.000061023744095,0)</f>
        <v>6.1023744095E-5</v>
      </c>
      <c r="K53" s="8"/>
      <c r="L53" s="8"/>
      <c r="M53" s="8"/>
      <c r="N53" s="8"/>
      <c r="O53" s="8"/>
      <c r="S53" s="19"/>
    </row>
    <row r="54" spans="1:21" x14ac:dyDescent="0.25">
      <c r="A54" s="45" t="s">
        <v>52</v>
      </c>
      <c r="B54" s="10"/>
      <c r="C54" s="10"/>
      <c r="D54" s="10"/>
      <c r="E54" s="46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21" x14ac:dyDescent="0.25">
      <c r="A55" s="45" t="s">
        <v>53</v>
      </c>
      <c r="B55" s="10"/>
      <c r="C55" s="10"/>
      <c r="D55" s="10"/>
      <c r="E55" s="46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21" x14ac:dyDescent="0.25">
      <c r="A56" s="45" t="s">
        <v>54</v>
      </c>
      <c r="B56" s="10"/>
      <c r="C56" s="10"/>
      <c r="D56" s="10"/>
      <c r="E56" s="46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21" ht="13.8" thickBot="1" x14ac:dyDescent="0.3">
      <c r="A57" s="66" t="s">
        <v>60</v>
      </c>
      <c r="B57" s="48"/>
      <c r="C57" s="48"/>
      <c r="D57" s="48"/>
      <c r="E57" s="49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21" x14ac:dyDescent="0.25">
      <c r="K58" s="8"/>
      <c r="L58" s="8"/>
      <c r="M58" s="8"/>
      <c r="N58" s="8"/>
      <c r="O58" s="8"/>
    </row>
  </sheetData>
  <sheetProtection insertColumns="0" selectLockedCells="1"/>
  <dataValidations count="4">
    <dataValidation type="whole" allowBlank="1" showInputMessage="1" showErrorMessage="1" sqref="F28">
      <formula1>0</formula1>
      <formula2>250</formula2>
    </dataValidation>
    <dataValidation type="whole" allowBlank="1" showInputMessage="1" showErrorMessage="1" sqref="F29:F39">
      <formula1>1</formula1>
      <formula2>250</formula2>
    </dataValidation>
    <dataValidation type="list" allowBlank="1" showInputMessage="1" showErrorMessage="1" sqref="F40:H40">
      <formula1>"0,1,2,3,4,5,6,7,8,9,10,11,12,13,14,15,16,17,18,19,20,21,22,23,24"</formula1>
    </dataValidation>
    <dataValidation type="list" allowBlank="1" showInputMessage="1" showErrorMessage="1" sqref="A8">
      <formula1>MATERIAL</formula1>
    </dataValidation>
  </dataValidations>
  <pageMargins left="0.25" right="0.25" top="0.75" bottom="0.75" header="0.3" footer="0.3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57"/>
  <sheetViews>
    <sheetView tabSelected="1" topLeftCell="A10" workbookViewId="0">
      <selection activeCell="I27" sqref="I27"/>
    </sheetView>
  </sheetViews>
  <sheetFormatPr defaultRowHeight="13.2" x14ac:dyDescent="0.25"/>
  <cols>
    <col min="1" max="1" width="19.33203125" style="27" customWidth="1"/>
    <col min="2" max="2" width="31.109375" customWidth="1"/>
    <col min="3" max="5" width="15.6640625" customWidth="1"/>
    <col min="6" max="6" width="10.88671875" bestFit="1" customWidth="1"/>
    <col min="7" max="7" width="13.5546875" hidden="1" customWidth="1"/>
    <col min="8" max="8" width="17.5546875" hidden="1" customWidth="1"/>
    <col min="9" max="9" width="18.44140625" bestFit="1" customWidth="1"/>
    <col min="10" max="10" width="19.88671875" bestFit="1" customWidth="1"/>
    <col min="11" max="11" width="17.109375" hidden="1" customWidth="1"/>
    <col min="12" max="12" width="16.33203125" hidden="1" customWidth="1"/>
    <col min="13" max="13" width="15" hidden="1" customWidth="1"/>
    <col min="14" max="15" width="11.44140625" hidden="1" customWidth="1"/>
    <col min="16" max="16" width="24.6640625" hidden="1" customWidth="1"/>
    <col min="17" max="17" width="9.109375" hidden="1" customWidth="1"/>
    <col min="18" max="18" width="10" hidden="1" customWidth="1"/>
    <col min="20" max="20" width="16.6640625" bestFit="1" customWidth="1"/>
  </cols>
  <sheetData>
    <row r="1" spans="1:18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31" t="s">
        <v>33</v>
      </c>
      <c r="Q1" s="31" t="s">
        <v>98</v>
      </c>
      <c r="R1" s="31" t="s">
        <v>99</v>
      </c>
    </row>
    <row r="2" spans="1:18" x14ac:dyDescent="0.2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30" t="s">
        <v>76</v>
      </c>
      <c r="Q2" s="79">
        <v>2</v>
      </c>
      <c r="R2" s="79">
        <v>2</v>
      </c>
    </row>
    <row r="3" spans="1:18" x14ac:dyDescent="0.25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30" t="s">
        <v>77</v>
      </c>
      <c r="Q3" s="79">
        <v>2</v>
      </c>
      <c r="R3" s="79">
        <v>2</v>
      </c>
    </row>
    <row r="4" spans="1:18" x14ac:dyDescent="0.2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30" t="s">
        <v>78</v>
      </c>
      <c r="Q4" s="79">
        <v>2</v>
      </c>
      <c r="R4" s="79">
        <v>2</v>
      </c>
    </row>
    <row r="5" spans="1:18" x14ac:dyDescent="0.2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30" t="s">
        <v>79</v>
      </c>
      <c r="Q5" s="79">
        <v>2</v>
      </c>
      <c r="R5" s="79">
        <v>2</v>
      </c>
    </row>
    <row r="6" spans="1:18" x14ac:dyDescent="0.2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30" t="s">
        <v>80</v>
      </c>
      <c r="Q6" s="79">
        <v>2</v>
      </c>
      <c r="R6" s="79">
        <v>2</v>
      </c>
    </row>
    <row r="7" spans="1:18" x14ac:dyDescent="0.25">
      <c r="A7" s="29" t="s">
        <v>32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30" t="s">
        <v>81</v>
      </c>
      <c r="Q7" s="79">
        <v>2</v>
      </c>
      <c r="R7" s="79">
        <v>2</v>
      </c>
    </row>
    <row r="8" spans="1:18" ht="16.2" x14ac:dyDescent="0.3">
      <c r="A8" s="52" t="s">
        <v>82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30" t="s">
        <v>82</v>
      </c>
      <c r="Q8" s="79">
        <v>2</v>
      </c>
      <c r="R8" s="79">
        <v>2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30" t="s">
        <v>83</v>
      </c>
      <c r="Q9" s="79">
        <v>1.75</v>
      </c>
      <c r="R9" s="79">
        <v>1.75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30" t="s">
        <v>84</v>
      </c>
      <c r="Q10" s="79">
        <v>1.7529999999999999</v>
      </c>
      <c r="R10" s="79">
        <v>1.75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8" ht="24.6" x14ac:dyDescent="0.4">
      <c r="B14" s="8"/>
      <c r="C14" s="8"/>
      <c r="D14" s="33"/>
      <c r="E14" s="80" t="s">
        <v>70</v>
      </c>
      <c r="F14" s="33"/>
      <c r="G14" s="33"/>
      <c r="H14" s="33"/>
      <c r="I14" s="33"/>
      <c r="J14" s="8"/>
      <c r="K14" s="8"/>
      <c r="L14" s="8"/>
      <c r="M14" s="8"/>
      <c r="N14" s="8"/>
      <c r="O14" s="8"/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8" x14ac:dyDescent="0.25">
      <c r="B16" s="8"/>
      <c r="C16" s="9" t="s">
        <v>7</v>
      </c>
      <c r="D16" s="9" t="s">
        <v>8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2:15" x14ac:dyDescent="0.25">
      <c r="B17" s="8"/>
      <c r="C17" s="9" t="s">
        <v>9</v>
      </c>
      <c r="D17" s="9" t="s">
        <v>10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2:15" x14ac:dyDescent="0.25">
      <c r="B18" s="8"/>
      <c r="C18" s="53">
        <v>642</v>
      </c>
      <c r="D18" s="53">
        <v>404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2:15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2:15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2:15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2:15" x14ac:dyDescent="0.25">
      <c r="B22" s="8"/>
      <c r="C22" s="8"/>
      <c r="D22" s="8"/>
      <c r="E22" s="8"/>
      <c r="F22" s="8"/>
      <c r="G22" s="8"/>
      <c r="H22" s="8"/>
      <c r="I22" s="8"/>
      <c r="J22" s="8"/>
      <c r="K22" s="10"/>
      <c r="L22" s="8"/>
      <c r="M22" s="8"/>
      <c r="N22" s="8"/>
      <c r="O22" s="8"/>
    </row>
    <row r="23" spans="2:15" x14ac:dyDescent="0.25">
      <c r="B23" s="32"/>
      <c r="C23" s="38"/>
      <c r="D23" s="38"/>
      <c r="E23" s="38"/>
      <c r="F23" s="38"/>
      <c r="G23" s="38"/>
      <c r="H23" s="38"/>
      <c r="K23" s="39"/>
      <c r="L23" s="32"/>
      <c r="M23" s="32"/>
      <c r="N23" s="32"/>
      <c r="O23" s="32"/>
    </row>
    <row r="24" spans="2:15" x14ac:dyDescent="0.25">
      <c r="B24" s="32"/>
      <c r="C24" s="38"/>
      <c r="D24" s="38"/>
      <c r="E24" s="38"/>
      <c r="F24" s="38"/>
      <c r="G24" s="38"/>
      <c r="H24" s="38"/>
      <c r="I24" s="38"/>
      <c r="J24" s="38"/>
      <c r="K24" s="39"/>
      <c r="L24" s="32"/>
      <c r="M24" s="32"/>
      <c r="N24" s="32"/>
      <c r="O24" s="32"/>
    </row>
    <row r="25" spans="2:15" x14ac:dyDescent="0.25">
      <c r="B25" s="32"/>
      <c r="C25" s="38" t="s">
        <v>36</v>
      </c>
      <c r="D25" s="38" t="s">
        <v>34</v>
      </c>
      <c r="E25" s="38" t="s">
        <v>38</v>
      </c>
      <c r="F25" s="38"/>
      <c r="G25" s="38"/>
      <c r="H25" s="38"/>
      <c r="I25" s="38" t="s">
        <v>11</v>
      </c>
      <c r="J25" s="38" t="s">
        <v>12</v>
      </c>
      <c r="K25" s="39"/>
      <c r="L25" s="32"/>
      <c r="M25" s="32"/>
      <c r="N25" s="32"/>
      <c r="O25" s="32"/>
    </row>
    <row r="26" spans="2:15" x14ac:dyDescent="0.25">
      <c r="B26" s="40" t="s">
        <v>13</v>
      </c>
      <c r="C26" s="42" t="s">
        <v>35</v>
      </c>
      <c r="D26" s="38" t="s">
        <v>37</v>
      </c>
      <c r="E26" s="38" t="s">
        <v>37</v>
      </c>
      <c r="F26" s="38" t="s">
        <v>39</v>
      </c>
      <c r="G26" s="38" t="s">
        <v>34</v>
      </c>
      <c r="H26" s="38" t="s">
        <v>38</v>
      </c>
      <c r="I26" s="38" t="s">
        <v>14</v>
      </c>
      <c r="J26" s="38" t="s">
        <v>14</v>
      </c>
      <c r="K26" s="41" t="s">
        <v>23</v>
      </c>
      <c r="L26" s="41" t="s">
        <v>24</v>
      </c>
      <c r="M26" s="41" t="s">
        <v>25</v>
      </c>
      <c r="N26" s="41" t="s">
        <v>26</v>
      </c>
      <c r="O26" s="41" t="s">
        <v>27</v>
      </c>
    </row>
    <row r="27" spans="2:15" ht="16.2" x14ac:dyDescent="0.3">
      <c r="B27" s="52"/>
      <c r="C27" s="52"/>
      <c r="D27" s="52">
        <v>0</v>
      </c>
      <c r="E27" s="52">
        <v>0</v>
      </c>
      <c r="F27" s="54">
        <v>0</v>
      </c>
      <c r="G27" s="34">
        <f>VLOOKUP($A$8,$P$2:$R$10,2,0)</f>
        <v>2</v>
      </c>
      <c r="H27" s="34">
        <f>VLOOKUP($A$8,$P$2:$R$10,3,0)</f>
        <v>2</v>
      </c>
      <c r="I27" s="35">
        <f>IF(F27&gt;0,((((D27*($C$18/G27))+((E27*($D$18/H27)))+((((0.0054*($C$18/G27))+(0.0036*($D$18/H27)))/1.18)/$F$40))+((((((($C$40*0.00067)*($C$18/G27))+((($C$40*0.00102)+0.00325)*$D$18/H27)))/$F$40))*0.3)*(G27/G27))),0)</f>
        <v>0</v>
      </c>
      <c r="J27" s="35">
        <f t="shared" ref="J27:J38" si="0">I27*F27</f>
        <v>0</v>
      </c>
      <c r="K27" s="36">
        <f>M27*16387.064</f>
        <v>0</v>
      </c>
      <c r="L27" s="36">
        <f>K27/1000</f>
        <v>0</v>
      </c>
      <c r="M27" s="55"/>
      <c r="N27" s="37" t="e">
        <f>I27/L27</f>
        <v>#DIV/0!</v>
      </c>
      <c r="O27" s="37" t="e">
        <f>I27/M27</f>
        <v>#DIV/0!</v>
      </c>
    </row>
    <row r="28" spans="2:15" ht="16.2" x14ac:dyDescent="0.3">
      <c r="B28" s="52"/>
      <c r="C28" s="52"/>
      <c r="D28" s="52"/>
      <c r="E28" s="52"/>
      <c r="F28" s="54"/>
      <c r="G28" s="34">
        <f t="shared" ref="G28:G38" si="1">VLOOKUP($A$8,$P$2:$R$10,2,0)</f>
        <v>2</v>
      </c>
      <c r="H28" s="34">
        <f t="shared" ref="H28:H38" si="2">VLOOKUP($A$8,$P$2:$R$10,3,0)</f>
        <v>2</v>
      </c>
      <c r="I28" s="35">
        <f t="shared" ref="I28:I38" si="3">IF(F28&gt;0,((((D28*($C$18/G28))+((E28*($D$18/H28)))+((((0.0054*($C$18/G28))+(0.0036*($D$18/H28)))/1.18)/$F$40))+((((((($C$40*0.00067)*($C$18/G28))+((($C$40*0.00102)+0.00325)*$D$18/H28)))/$F$40))*0.3)*(G28/G28))),0)</f>
        <v>0</v>
      </c>
      <c r="J28" s="35">
        <f>I28*F28</f>
        <v>0</v>
      </c>
      <c r="K28" s="36">
        <f>M28*16387.064</f>
        <v>0</v>
      </c>
      <c r="L28" s="36">
        <f>K28/1000</f>
        <v>0</v>
      </c>
      <c r="M28" s="55"/>
      <c r="N28" s="37" t="e">
        <f>I28/L28</f>
        <v>#DIV/0!</v>
      </c>
      <c r="O28" s="37" t="e">
        <f>I28/M28</f>
        <v>#DIV/0!</v>
      </c>
    </row>
    <row r="29" spans="2:15" ht="16.2" x14ac:dyDescent="0.3">
      <c r="B29" s="52"/>
      <c r="C29" s="52"/>
      <c r="D29" s="52"/>
      <c r="E29" s="52"/>
      <c r="F29" s="54"/>
      <c r="G29" s="34">
        <f t="shared" si="1"/>
        <v>2</v>
      </c>
      <c r="H29" s="34">
        <f t="shared" si="2"/>
        <v>2</v>
      </c>
      <c r="I29" s="35">
        <f t="shared" si="3"/>
        <v>0</v>
      </c>
      <c r="J29" s="35">
        <f>I29*F29</f>
        <v>0</v>
      </c>
      <c r="K29" s="36">
        <f>M29*16387.064</f>
        <v>0</v>
      </c>
      <c r="L29" s="36">
        <f>K29/1000</f>
        <v>0</v>
      </c>
      <c r="M29" s="55"/>
      <c r="N29" s="37" t="e">
        <f>I29/L29</f>
        <v>#DIV/0!</v>
      </c>
      <c r="O29" s="37" t="e">
        <f>I29/M29</f>
        <v>#DIV/0!</v>
      </c>
    </row>
    <row r="30" spans="2:15" ht="16.2" x14ac:dyDescent="0.3">
      <c r="B30" s="52"/>
      <c r="C30" s="52"/>
      <c r="D30" s="52"/>
      <c r="E30" s="52"/>
      <c r="F30" s="54"/>
      <c r="G30" s="34">
        <f t="shared" si="1"/>
        <v>2</v>
      </c>
      <c r="H30" s="34">
        <f t="shared" si="2"/>
        <v>2</v>
      </c>
      <c r="I30" s="35">
        <f t="shared" si="3"/>
        <v>0</v>
      </c>
      <c r="J30" s="35">
        <f>I30*F30</f>
        <v>0</v>
      </c>
      <c r="K30" s="36">
        <f>M30*16387.064</f>
        <v>0</v>
      </c>
      <c r="L30" s="36">
        <f>K30/1000</f>
        <v>0</v>
      </c>
      <c r="M30" s="55"/>
      <c r="N30" s="37" t="e">
        <f>I30/L30</f>
        <v>#DIV/0!</v>
      </c>
      <c r="O30" s="37" t="e">
        <f>I30/M30</f>
        <v>#DIV/0!</v>
      </c>
    </row>
    <row r="31" spans="2:15" ht="16.2" x14ac:dyDescent="0.3">
      <c r="B31" s="52"/>
      <c r="C31" s="52"/>
      <c r="D31" s="52"/>
      <c r="E31" s="52"/>
      <c r="F31" s="54"/>
      <c r="G31" s="34">
        <f t="shared" si="1"/>
        <v>2</v>
      </c>
      <c r="H31" s="34">
        <f t="shared" si="2"/>
        <v>2</v>
      </c>
      <c r="I31" s="35">
        <f t="shared" si="3"/>
        <v>0</v>
      </c>
      <c r="J31" s="35">
        <f>I31*F31</f>
        <v>0</v>
      </c>
      <c r="K31" s="36">
        <f>M31*16387.064</f>
        <v>0</v>
      </c>
      <c r="L31" s="36">
        <f>K31/1000</f>
        <v>0</v>
      </c>
      <c r="M31" s="55"/>
      <c r="N31" s="37" t="e">
        <f>I31/L31</f>
        <v>#DIV/0!</v>
      </c>
      <c r="O31" s="37" t="e">
        <f>I31/M31</f>
        <v>#DIV/0!</v>
      </c>
    </row>
    <row r="32" spans="2:15" ht="16.2" x14ac:dyDescent="0.3">
      <c r="B32" s="52"/>
      <c r="C32" s="52"/>
      <c r="D32" s="52"/>
      <c r="E32" s="52"/>
      <c r="F32" s="54"/>
      <c r="G32" s="34">
        <f t="shared" si="1"/>
        <v>2</v>
      </c>
      <c r="H32" s="34">
        <f t="shared" si="2"/>
        <v>2</v>
      </c>
      <c r="I32" s="35">
        <f t="shared" si="3"/>
        <v>0</v>
      </c>
      <c r="J32" s="35">
        <f t="shared" si="0"/>
        <v>0</v>
      </c>
      <c r="K32" s="36">
        <f t="shared" ref="K32:K38" si="4">M32*16387.064</f>
        <v>0</v>
      </c>
      <c r="L32" s="36">
        <f t="shared" ref="L32:L38" si="5">K32/1000</f>
        <v>0</v>
      </c>
      <c r="M32" s="55"/>
      <c r="N32" s="37" t="e">
        <f t="shared" ref="N32:N38" si="6">I32/L32</f>
        <v>#DIV/0!</v>
      </c>
      <c r="O32" s="37" t="e">
        <f t="shared" ref="O32:O38" si="7">I32/M32</f>
        <v>#DIV/0!</v>
      </c>
    </row>
    <row r="33" spans="1:22" ht="16.2" x14ac:dyDescent="0.3">
      <c r="B33" s="52"/>
      <c r="C33" s="52"/>
      <c r="D33" s="52"/>
      <c r="E33" s="52"/>
      <c r="F33" s="54"/>
      <c r="G33" s="34">
        <f t="shared" si="1"/>
        <v>2</v>
      </c>
      <c r="H33" s="34">
        <f t="shared" si="2"/>
        <v>2</v>
      </c>
      <c r="I33" s="35">
        <f t="shared" si="3"/>
        <v>0</v>
      </c>
      <c r="J33" s="35">
        <f t="shared" si="0"/>
        <v>0</v>
      </c>
      <c r="K33" s="36">
        <f t="shared" si="4"/>
        <v>0</v>
      </c>
      <c r="L33" s="36">
        <f t="shared" si="5"/>
        <v>0</v>
      </c>
      <c r="M33" s="55"/>
      <c r="N33" s="37" t="e">
        <f t="shared" si="6"/>
        <v>#DIV/0!</v>
      </c>
      <c r="O33" s="37" t="e">
        <f t="shared" si="7"/>
        <v>#DIV/0!</v>
      </c>
    </row>
    <row r="34" spans="1:22" ht="16.2" x14ac:dyDescent="0.3">
      <c r="B34" s="52"/>
      <c r="C34" s="52"/>
      <c r="D34" s="52"/>
      <c r="E34" s="52"/>
      <c r="F34" s="54"/>
      <c r="G34" s="34">
        <f t="shared" si="1"/>
        <v>2</v>
      </c>
      <c r="H34" s="34">
        <f t="shared" si="2"/>
        <v>2</v>
      </c>
      <c r="I34" s="35">
        <f t="shared" si="3"/>
        <v>0</v>
      </c>
      <c r="J34" s="35">
        <f t="shared" si="0"/>
        <v>0</v>
      </c>
      <c r="K34" s="36">
        <f t="shared" si="4"/>
        <v>0</v>
      </c>
      <c r="L34" s="36">
        <f t="shared" si="5"/>
        <v>0</v>
      </c>
      <c r="M34" s="55"/>
      <c r="N34" s="37" t="e">
        <f t="shared" si="6"/>
        <v>#DIV/0!</v>
      </c>
      <c r="O34" s="37" t="e">
        <f t="shared" si="7"/>
        <v>#DIV/0!</v>
      </c>
    </row>
    <row r="35" spans="1:22" ht="16.2" x14ac:dyDescent="0.3">
      <c r="B35" s="52"/>
      <c r="C35" s="52"/>
      <c r="D35" s="52"/>
      <c r="E35" s="52"/>
      <c r="F35" s="54"/>
      <c r="G35" s="34">
        <f t="shared" si="1"/>
        <v>2</v>
      </c>
      <c r="H35" s="34">
        <f t="shared" si="2"/>
        <v>2</v>
      </c>
      <c r="I35" s="35">
        <f t="shared" si="3"/>
        <v>0</v>
      </c>
      <c r="J35" s="35">
        <f t="shared" si="0"/>
        <v>0</v>
      </c>
      <c r="K35" s="36">
        <f t="shared" si="4"/>
        <v>0</v>
      </c>
      <c r="L35" s="36">
        <f t="shared" si="5"/>
        <v>0</v>
      </c>
      <c r="M35" s="55"/>
      <c r="N35" s="37" t="e">
        <f t="shared" si="6"/>
        <v>#DIV/0!</v>
      </c>
      <c r="O35" s="37" t="e">
        <f t="shared" si="7"/>
        <v>#DIV/0!</v>
      </c>
    </row>
    <row r="36" spans="1:22" ht="16.2" x14ac:dyDescent="0.3">
      <c r="B36" s="52"/>
      <c r="C36" s="52"/>
      <c r="D36" s="52"/>
      <c r="E36" s="52"/>
      <c r="F36" s="54"/>
      <c r="G36" s="34">
        <f t="shared" si="1"/>
        <v>2</v>
      </c>
      <c r="H36" s="34">
        <f t="shared" si="2"/>
        <v>2</v>
      </c>
      <c r="I36" s="35">
        <f t="shared" si="3"/>
        <v>0</v>
      </c>
      <c r="J36" s="35">
        <f t="shared" si="0"/>
        <v>0</v>
      </c>
      <c r="K36" s="36">
        <f t="shared" si="4"/>
        <v>0</v>
      </c>
      <c r="L36" s="36">
        <f t="shared" si="5"/>
        <v>0</v>
      </c>
      <c r="M36" s="55"/>
      <c r="N36" s="37" t="e">
        <f t="shared" si="6"/>
        <v>#DIV/0!</v>
      </c>
      <c r="O36" s="37" t="e">
        <f>I36/M36</f>
        <v>#DIV/0!</v>
      </c>
    </row>
    <row r="37" spans="1:22" ht="16.2" x14ac:dyDescent="0.3">
      <c r="B37" s="52"/>
      <c r="C37" s="52"/>
      <c r="D37" s="52"/>
      <c r="E37" s="52"/>
      <c r="F37" s="54"/>
      <c r="G37" s="34">
        <f t="shared" si="1"/>
        <v>2</v>
      </c>
      <c r="H37" s="34">
        <f t="shared" si="2"/>
        <v>2</v>
      </c>
      <c r="I37" s="35">
        <f t="shared" si="3"/>
        <v>0</v>
      </c>
      <c r="J37" s="35">
        <f t="shared" si="0"/>
        <v>0</v>
      </c>
      <c r="K37" s="36">
        <f t="shared" si="4"/>
        <v>0</v>
      </c>
      <c r="L37" s="36">
        <f t="shared" si="5"/>
        <v>0</v>
      </c>
      <c r="M37" s="55"/>
      <c r="N37" s="37" t="e">
        <f t="shared" si="6"/>
        <v>#DIV/0!</v>
      </c>
      <c r="O37" s="37" t="e">
        <f>I37/M37</f>
        <v>#DIV/0!</v>
      </c>
    </row>
    <row r="38" spans="1:22" ht="16.2" x14ac:dyDescent="0.3">
      <c r="B38" s="52"/>
      <c r="C38" s="52"/>
      <c r="D38" s="52"/>
      <c r="E38" s="52"/>
      <c r="F38" s="54"/>
      <c r="G38" s="34">
        <f t="shared" si="1"/>
        <v>2</v>
      </c>
      <c r="H38" s="34">
        <f t="shared" si="2"/>
        <v>2</v>
      </c>
      <c r="I38" s="35">
        <f t="shared" si="3"/>
        <v>0</v>
      </c>
      <c r="J38" s="35">
        <f t="shared" si="0"/>
        <v>0</v>
      </c>
      <c r="K38" s="36">
        <f t="shared" si="4"/>
        <v>0</v>
      </c>
      <c r="L38" s="36">
        <f t="shared" si="5"/>
        <v>0</v>
      </c>
      <c r="M38" s="55"/>
      <c r="N38" s="37" t="e">
        <f t="shared" si="6"/>
        <v>#DIV/0!</v>
      </c>
      <c r="O38" s="37" t="e">
        <f t="shared" si="7"/>
        <v>#DIV/0!</v>
      </c>
    </row>
    <row r="39" spans="1:22" x14ac:dyDescent="0.25">
      <c r="B39" s="8"/>
      <c r="C39" s="8"/>
      <c r="D39" s="8"/>
      <c r="E39" s="8"/>
      <c r="F39" s="12"/>
      <c r="G39" s="12"/>
      <c r="H39" s="12"/>
      <c r="I39" s="8"/>
      <c r="J39" s="8"/>
      <c r="K39" s="10"/>
      <c r="L39" s="8"/>
      <c r="M39" s="8"/>
      <c r="N39" s="8"/>
      <c r="O39" s="8"/>
    </row>
    <row r="40" spans="1:22" x14ac:dyDescent="0.25">
      <c r="B40" s="11" t="s">
        <v>15</v>
      </c>
      <c r="C40" s="16">
        <f>MAX(C27:C39)</f>
        <v>0</v>
      </c>
      <c r="D40" s="8"/>
      <c r="E40" s="13" t="s">
        <v>16</v>
      </c>
      <c r="F40" s="14">
        <f>SUM(F27:F38)</f>
        <v>0</v>
      </c>
      <c r="G40" s="28"/>
      <c r="H40" s="28"/>
      <c r="I40" s="13" t="s">
        <v>17</v>
      </c>
      <c r="J40" s="26">
        <f>SUM(J27:J39)</f>
        <v>0</v>
      </c>
      <c r="K40" s="10"/>
      <c r="L40" s="8"/>
      <c r="M40" s="8"/>
      <c r="N40" s="8"/>
      <c r="O40" s="8"/>
    </row>
    <row r="41" spans="1:22" x14ac:dyDescent="0.25">
      <c r="B41" s="8"/>
      <c r="C41" s="11"/>
      <c r="D41" s="8"/>
      <c r="E41" s="8"/>
      <c r="F41" s="8"/>
      <c r="G41" s="8"/>
      <c r="H41" s="8"/>
      <c r="I41" s="8"/>
      <c r="J41" s="8"/>
      <c r="K41" s="10"/>
      <c r="L41" s="8"/>
      <c r="M41" s="8"/>
      <c r="N41" s="8"/>
      <c r="O41" s="8"/>
    </row>
    <row r="42" spans="1:22" x14ac:dyDescent="0.25">
      <c r="B42" s="20"/>
      <c r="C42" s="21"/>
      <c r="D42" s="8"/>
      <c r="E42" s="8"/>
      <c r="F42" s="8"/>
      <c r="G42" s="8"/>
      <c r="H42" s="8"/>
      <c r="I42" s="8"/>
      <c r="J42" s="8"/>
      <c r="K42" s="10"/>
      <c r="L42" s="8"/>
      <c r="M42" s="8"/>
      <c r="N42" s="8"/>
      <c r="O42" s="8"/>
    </row>
    <row r="43" spans="1:22" ht="13.8" thickBot="1" x14ac:dyDescent="0.3">
      <c r="B43" s="22"/>
      <c r="C43" s="23"/>
      <c r="D43" s="8"/>
      <c r="E43" s="8"/>
      <c r="F43" s="8"/>
      <c r="G43" s="8"/>
      <c r="H43" s="8"/>
      <c r="I43" s="8"/>
      <c r="J43" s="8"/>
      <c r="K43" s="10"/>
      <c r="L43" s="8"/>
      <c r="M43" s="8"/>
      <c r="N43" s="8"/>
      <c r="O43" s="8"/>
      <c r="T43" s="67" t="s">
        <v>61</v>
      </c>
      <c r="U43" s="8"/>
    </row>
    <row r="44" spans="1:22" x14ac:dyDescent="0.25">
      <c r="A44" s="65" t="s">
        <v>41</v>
      </c>
      <c r="B44" s="43"/>
      <c r="C44" s="43"/>
      <c r="D44" s="43"/>
      <c r="E44" s="44"/>
      <c r="F44" s="8"/>
      <c r="G44" s="8"/>
      <c r="H44" s="8"/>
      <c r="I44" s="15" t="s">
        <v>18</v>
      </c>
      <c r="J44" s="10"/>
      <c r="K44" s="10"/>
      <c r="L44" s="8"/>
      <c r="M44" s="8"/>
      <c r="N44" s="8"/>
      <c r="O44" s="8"/>
      <c r="T44" s="68"/>
      <c r="U44" s="8"/>
    </row>
    <row r="45" spans="1:22" x14ac:dyDescent="0.25">
      <c r="A45" s="50" t="s">
        <v>47</v>
      </c>
      <c r="B45" s="19"/>
      <c r="C45" s="10"/>
      <c r="D45" s="10"/>
      <c r="E45" s="46"/>
      <c r="F45" s="8"/>
      <c r="G45" s="8"/>
      <c r="H45" s="8"/>
      <c r="I45" s="9" t="s">
        <v>19</v>
      </c>
      <c r="J45" s="9" t="s">
        <v>20</v>
      </c>
      <c r="K45" s="8"/>
      <c r="L45" s="8"/>
      <c r="M45" s="8"/>
      <c r="N45" s="8"/>
      <c r="O45" s="8"/>
      <c r="T45" s="69" t="s">
        <v>62</v>
      </c>
      <c r="U45" s="70">
        <f>G40</f>
        <v>0</v>
      </c>
    </row>
    <row r="46" spans="1:22" x14ac:dyDescent="0.25">
      <c r="A46" s="50" t="s">
        <v>58</v>
      </c>
      <c r="B46" s="47"/>
      <c r="C46" s="10"/>
      <c r="D46" s="10"/>
      <c r="E46" s="46"/>
      <c r="F46" s="8"/>
      <c r="G46" s="8"/>
      <c r="H46" s="8"/>
      <c r="I46" s="56">
        <v>1</v>
      </c>
      <c r="J46" s="24">
        <f>IF(I46&gt;0,I46*25.4,0)</f>
        <v>25.4</v>
      </c>
      <c r="K46" s="8"/>
      <c r="L46" s="8"/>
      <c r="M46" s="8"/>
      <c r="N46" s="8"/>
      <c r="O46" s="8"/>
      <c r="U46" s="71"/>
    </row>
    <row r="47" spans="1:22" x14ac:dyDescent="0.25">
      <c r="A47" s="50" t="s">
        <v>48</v>
      </c>
      <c r="B47" s="47"/>
      <c r="C47" s="10"/>
      <c r="D47" s="10"/>
      <c r="E47" s="46"/>
      <c r="F47" s="8"/>
      <c r="G47" s="8"/>
      <c r="H47" s="8"/>
      <c r="I47" s="9" t="s">
        <v>21</v>
      </c>
      <c r="J47" s="9" t="s">
        <v>22</v>
      </c>
      <c r="K47" s="8"/>
      <c r="L47" s="8"/>
      <c r="M47" s="8"/>
      <c r="N47" s="8"/>
      <c r="O47" s="8"/>
      <c r="T47" s="69" t="s">
        <v>63</v>
      </c>
      <c r="U47" s="72"/>
      <c r="V47" t="s">
        <v>66</v>
      </c>
    </row>
    <row r="48" spans="1:22" x14ac:dyDescent="0.25">
      <c r="A48" s="50" t="s">
        <v>49</v>
      </c>
      <c r="B48" s="19"/>
      <c r="C48" s="10"/>
      <c r="D48" s="10"/>
      <c r="E48" s="46"/>
      <c r="F48" s="8"/>
      <c r="G48" s="8"/>
      <c r="H48" s="8"/>
      <c r="I48" s="56">
        <v>1</v>
      </c>
      <c r="J48" s="25">
        <f>IF(I48&gt;0,I48*0.45359237,0)</f>
        <v>0.45359237000000002</v>
      </c>
      <c r="K48" s="8"/>
      <c r="L48" s="17"/>
      <c r="M48" s="8"/>
      <c r="N48" s="8"/>
      <c r="O48" s="8"/>
      <c r="T48" s="11"/>
      <c r="U48" s="71"/>
    </row>
    <row r="49" spans="1:22" ht="26.4" x14ac:dyDescent="0.25">
      <c r="A49" s="50" t="s">
        <v>50</v>
      </c>
      <c r="B49" s="47"/>
      <c r="C49" s="10"/>
      <c r="D49" s="10"/>
      <c r="E49" s="46"/>
      <c r="F49" s="8"/>
      <c r="G49" s="8"/>
      <c r="H49" s="8"/>
      <c r="I49" s="78" t="s">
        <v>28</v>
      </c>
      <c r="J49" s="78" t="s">
        <v>29</v>
      </c>
      <c r="K49" s="8"/>
      <c r="L49" s="8"/>
      <c r="M49" s="8"/>
      <c r="N49" s="8"/>
      <c r="O49" s="8"/>
      <c r="T49" s="73" t="s">
        <v>64</v>
      </c>
      <c r="U49" s="72"/>
      <c r="V49" t="s">
        <v>67</v>
      </c>
    </row>
    <row r="50" spans="1:22" x14ac:dyDescent="0.25">
      <c r="A50" s="50" t="s">
        <v>51</v>
      </c>
      <c r="B50" s="47"/>
      <c r="C50" s="10"/>
      <c r="D50" s="10"/>
      <c r="E50" s="46"/>
      <c r="F50" s="8"/>
      <c r="G50" s="8"/>
      <c r="H50" s="8"/>
      <c r="I50" s="75">
        <v>1</v>
      </c>
      <c r="J50" s="76">
        <f>IF(I50&gt;0,I50*16387.064,0)</f>
        <v>16387.063999999998</v>
      </c>
      <c r="K50" s="8"/>
      <c r="L50" s="8"/>
      <c r="M50" s="8"/>
      <c r="N50" s="8"/>
      <c r="O50" s="8"/>
      <c r="T50" s="11"/>
      <c r="U50" s="71"/>
    </row>
    <row r="51" spans="1:22" x14ac:dyDescent="0.25">
      <c r="A51" s="50" t="s">
        <v>56</v>
      </c>
      <c r="B51" s="47"/>
      <c r="C51" s="10"/>
      <c r="D51" s="10"/>
      <c r="E51" s="46"/>
      <c r="F51" s="8"/>
      <c r="G51" s="8"/>
      <c r="H51" s="8"/>
      <c r="I51" s="74" t="s">
        <v>30</v>
      </c>
      <c r="J51" s="74" t="s">
        <v>31</v>
      </c>
      <c r="K51" s="8"/>
      <c r="L51" s="8"/>
      <c r="M51" s="8"/>
      <c r="N51" s="8"/>
      <c r="O51" s="8"/>
      <c r="T51" s="69" t="s">
        <v>65</v>
      </c>
      <c r="U51" s="72"/>
      <c r="V51" t="s">
        <v>68</v>
      </c>
    </row>
    <row r="52" spans="1:22" x14ac:dyDescent="0.25">
      <c r="A52" s="50" t="s">
        <v>57</v>
      </c>
      <c r="B52" s="10"/>
      <c r="C52" s="10"/>
      <c r="D52" s="10"/>
      <c r="E52" s="46"/>
      <c r="F52" s="8"/>
      <c r="G52" s="8"/>
      <c r="H52" s="8"/>
      <c r="I52" s="75">
        <v>1</v>
      </c>
      <c r="J52" s="77">
        <f>IF(I52&gt;0,I52*0.000061023744095,0)</f>
        <v>6.1023744095E-5</v>
      </c>
      <c r="K52" s="8"/>
      <c r="L52" s="8"/>
      <c r="M52" s="8"/>
      <c r="N52" s="8"/>
      <c r="O52" s="8"/>
    </row>
    <row r="53" spans="1:22" x14ac:dyDescent="0.25">
      <c r="A53" s="45" t="s">
        <v>52</v>
      </c>
      <c r="B53" s="10"/>
      <c r="C53" s="10"/>
      <c r="D53" s="10"/>
      <c r="E53" s="46"/>
      <c r="F53" s="8"/>
      <c r="G53" s="8"/>
      <c r="H53" s="8"/>
      <c r="I53" s="10"/>
      <c r="J53" s="10"/>
      <c r="K53" s="8"/>
      <c r="L53" s="8"/>
      <c r="M53" s="8"/>
      <c r="N53" s="8"/>
      <c r="O53" s="8"/>
    </row>
    <row r="54" spans="1:22" x14ac:dyDescent="0.25">
      <c r="A54" s="45" t="s">
        <v>53</v>
      </c>
      <c r="B54" s="10"/>
      <c r="C54" s="10"/>
      <c r="D54" s="10"/>
      <c r="E54" s="46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22" x14ac:dyDescent="0.25">
      <c r="A55" s="45" t="s">
        <v>54</v>
      </c>
      <c r="B55" s="10"/>
      <c r="C55" s="10"/>
      <c r="D55" s="10"/>
      <c r="E55" s="46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22" ht="13.8" thickBot="1" x14ac:dyDescent="0.3">
      <c r="A56" s="66" t="s">
        <v>55</v>
      </c>
      <c r="B56" s="48"/>
      <c r="C56" s="48"/>
      <c r="D56" s="48"/>
      <c r="E56" s="49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22" x14ac:dyDescent="0.25">
      <c r="K57" s="8"/>
      <c r="L57" s="8"/>
      <c r="M57" s="8"/>
      <c r="N57" s="8"/>
      <c r="O57" s="8"/>
    </row>
  </sheetData>
  <sheetProtection insertColumns="0" selectLockedCells="1"/>
  <dataValidations count="4">
    <dataValidation type="list" allowBlank="1" showInputMessage="1" showErrorMessage="1" sqref="A8">
      <formula1>$P$1:$P$10</formula1>
    </dataValidation>
    <dataValidation type="list" allowBlank="1" showInputMessage="1" showErrorMessage="1" sqref="F39:H39">
      <formula1>"0,1,2,3,4,5,6,7,8,9,10,11,12,13,14,15,16,17,18,19,20,21,22,23,24"</formula1>
    </dataValidation>
    <dataValidation type="whole" allowBlank="1" showInputMessage="1" showErrorMessage="1" sqref="F32:F38">
      <formula1>1</formula1>
      <formula2>250</formula2>
    </dataValidation>
    <dataValidation type="whole" allowBlank="1" showInputMessage="1" showErrorMessage="1" sqref="F27:F31">
      <formula1>0</formula1>
      <formula2>250</formula2>
    </dataValidation>
  </dataValidations>
  <pageMargins left="0.25" right="0.25" top="0.75" bottom="0.75" header="0.3" footer="0.3"/>
  <pageSetup scale="59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9"/>
  <sheetViews>
    <sheetView topLeftCell="A14" zoomScaleNormal="100" workbookViewId="0">
      <selection activeCell="E29" sqref="E29"/>
    </sheetView>
  </sheetViews>
  <sheetFormatPr defaultColWidth="9.109375" defaultRowHeight="15" x14ac:dyDescent="0.25"/>
  <cols>
    <col min="1" max="1" width="29" style="2" customWidth="1"/>
    <col min="2" max="2" width="54.88671875" style="2" customWidth="1"/>
    <col min="3" max="3" width="24.109375" style="7" bestFit="1" customWidth="1"/>
    <col min="4" max="16384" width="9.109375" style="2"/>
  </cols>
  <sheetData>
    <row r="1" spans="1:2" ht="15.6" x14ac:dyDescent="0.3">
      <c r="A1" s="1" t="s">
        <v>95</v>
      </c>
    </row>
    <row r="3" spans="1:2" x14ac:dyDescent="0.25">
      <c r="A3" s="2" t="s">
        <v>40</v>
      </c>
    </row>
    <row r="4" spans="1:2" ht="15.6" x14ac:dyDescent="0.3">
      <c r="A4" s="3" t="s">
        <v>71</v>
      </c>
    </row>
    <row r="5" spans="1:2" ht="15.6" x14ac:dyDescent="0.3">
      <c r="A5" s="4" t="s">
        <v>0</v>
      </c>
      <c r="B5" s="4" t="s">
        <v>1</v>
      </c>
    </row>
    <row r="6" spans="1:2" ht="30" hidden="1" x14ac:dyDescent="0.25">
      <c r="A6" s="5" t="s">
        <v>100</v>
      </c>
      <c r="B6" s="6" t="s">
        <v>2</v>
      </c>
    </row>
    <row r="7" spans="1:2" ht="30" x14ac:dyDescent="0.25">
      <c r="A7" s="5">
        <v>5.4000000000000003E-3</v>
      </c>
      <c r="B7" s="6" t="s">
        <v>3</v>
      </c>
    </row>
    <row r="8" spans="1:2" ht="30" x14ac:dyDescent="0.25">
      <c r="A8" s="5">
        <v>3.5999999999999999E-3</v>
      </c>
      <c r="B8" s="6" t="s">
        <v>4</v>
      </c>
    </row>
    <row r="9" spans="1:2" ht="30" x14ac:dyDescent="0.25">
      <c r="A9" s="5">
        <v>1.18</v>
      </c>
      <c r="B9" s="6" t="s">
        <v>5</v>
      </c>
    </row>
    <row r="10" spans="1:2" x14ac:dyDescent="0.25">
      <c r="A10" s="5"/>
      <c r="B10" s="6"/>
    </row>
    <row r="11" spans="1:2" ht="15.6" x14ac:dyDescent="0.3">
      <c r="A11" s="3" t="s">
        <v>72</v>
      </c>
      <c r="B11" s="6"/>
    </row>
    <row r="12" spans="1:2" ht="15.6" x14ac:dyDescent="0.3">
      <c r="A12" s="4" t="s">
        <v>0</v>
      </c>
      <c r="B12" s="4" t="s">
        <v>1</v>
      </c>
    </row>
    <row r="13" spans="1:2" ht="30" hidden="1" x14ac:dyDescent="0.25">
      <c r="A13" s="5" t="s">
        <v>100</v>
      </c>
      <c r="B13" s="6" t="s">
        <v>2</v>
      </c>
    </row>
    <row r="14" spans="1:2" ht="30" x14ac:dyDescent="0.25">
      <c r="A14" s="5">
        <v>5.4000000000000003E-3</v>
      </c>
      <c r="B14" s="6" t="s">
        <v>3</v>
      </c>
    </row>
    <row r="15" spans="1:2" ht="30" x14ac:dyDescent="0.25">
      <c r="A15" s="5">
        <v>3.5999999999999999E-3</v>
      </c>
      <c r="B15" s="6" t="s">
        <v>4</v>
      </c>
    </row>
    <row r="16" spans="1:2" ht="30" x14ac:dyDescent="0.25">
      <c r="A16" s="5">
        <v>1.18</v>
      </c>
      <c r="B16" s="6" t="s">
        <v>59</v>
      </c>
    </row>
    <row r="17" spans="1:3" x14ac:dyDescent="0.25">
      <c r="A17" s="5">
        <v>6.7000000000000002E-4</v>
      </c>
      <c r="B17" s="84" t="s">
        <v>6</v>
      </c>
    </row>
    <row r="18" spans="1:3" x14ac:dyDescent="0.25">
      <c r="A18" s="5">
        <v>1.0200000000000001E-3</v>
      </c>
      <c r="B18" s="85"/>
    </row>
    <row r="19" spans="1:3" x14ac:dyDescent="0.25">
      <c r="A19" s="5">
        <v>3.2499999999999999E-3</v>
      </c>
      <c r="B19" s="85"/>
    </row>
    <row r="20" spans="1:3" x14ac:dyDescent="0.25">
      <c r="A20" s="5"/>
      <c r="B20" s="18"/>
    </row>
    <row r="22" spans="1:3" ht="16.2" thickBot="1" x14ac:dyDescent="0.35">
      <c r="A22" s="51"/>
      <c r="B22" s="51"/>
    </row>
    <row r="23" spans="1:3" ht="15.6" x14ac:dyDescent="0.3">
      <c r="A23" s="62" t="s">
        <v>42</v>
      </c>
      <c r="B23" s="63" t="s">
        <v>43</v>
      </c>
      <c r="C23" s="64" t="s">
        <v>44</v>
      </c>
    </row>
    <row r="24" spans="1:3" x14ac:dyDescent="0.25">
      <c r="A24" s="57" t="s">
        <v>87</v>
      </c>
      <c r="B24" s="58" t="s">
        <v>85</v>
      </c>
      <c r="C24" s="59" t="s">
        <v>45</v>
      </c>
    </row>
    <row r="25" spans="1:3" ht="15.6" x14ac:dyDescent="0.3">
      <c r="A25" s="57" t="s">
        <v>97</v>
      </c>
      <c r="B25" s="58" t="s">
        <v>86</v>
      </c>
      <c r="C25" s="59" t="s">
        <v>101</v>
      </c>
    </row>
    <row r="26" spans="1:3" x14ac:dyDescent="0.25">
      <c r="A26" s="57" t="s">
        <v>88</v>
      </c>
      <c r="B26" s="58" t="s">
        <v>91</v>
      </c>
      <c r="C26" s="59" t="s">
        <v>46</v>
      </c>
    </row>
    <row r="27" spans="1:3" x14ac:dyDescent="0.25">
      <c r="A27" s="57" t="s">
        <v>89</v>
      </c>
      <c r="B27" s="58" t="s">
        <v>92</v>
      </c>
      <c r="C27" s="59" t="s">
        <v>73</v>
      </c>
    </row>
    <row r="28" spans="1:3" x14ac:dyDescent="0.25">
      <c r="A28" s="57" t="s">
        <v>90</v>
      </c>
      <c r="B28" s="58" t="s">
        <v>93</v>
      </c>
      <c r="C28" s="59" t="s">
        <v>74</v>
      </c>
    </row>
    <row r="29" spans="1:3" ht="16.2" thickBot="1" x14ac:dyDescent="0.35">
      <c r="A29" s="60" t="s">
        <v>96</v>
      </c>
      <c r="B29" s="61" t="s">
        <v>94</v>
      </c>
      <c r="C29" s="59" t="s">
        <v>75</v>
      </c>
    </row>
  </sheetData>
  <mergeCells count="1">
    <mergeCell ref="B17:B19"/>
  </mergeCells>
  <phoneticPr fontId="5" type="noConversion"/>
  <pageMargins left="0.75" right="0.75" top="1" bottom="1" header="0.5" footer="0.5"/>
  <pageSetup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HD HD HiQ MODE</vt:lpstr>
      <vt:lpstr>UHD_XHD MODE</vt:lpstr>
      <vt:lpstr>FORMULAS</vt:lpstr>
      <vt:lpstr>MATERIAL</vt:lpstr>
    </vt:vector>
  </TitlesOfParts>
  <Company>3D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JohnsonD</dc:creator>
  <cp:lastModifiedBy>Ray Thompson</cp:lastModifiedBy>
  <cp:lastPrinted>2012-06-14T12:47:47Z</cp:lastPrinted>
  <dcterms:created xsi:type="dcterms:W3CDTF">2008-08-26T15:31:29Z</dcterms:created>
  <dcterms:modified xsi:type="dcterms:W3CDTF">2014-07-17T20:55:45Z</dcterms:modified>
</cp:coreProperties>
</file>